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FBCA45B-13DE-4DE0-BC61-994EC01FFA8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5C3F2E_0E57_43EC_AFBA_ABFF55D84450_.wvu.FilterData" localSheetId="2" hidden="1">BTG!$A$1:$AQ$876</definedName>
    <definedName name="Z_005C3F2E_0E57_43EC_AFBA_ABFF55D84450_.wvu.FilterData" localSheetId="4" hidden="1">XP!$A$1:$AB$10</definedName>
    <definedName name="Z_0120FD5E_97CE_4DFE_AD43_19BBAF6F0ECF_.wvu.FilterData" localSheetId="2" hidden="1">BTG!$A$1:$AR$876</definedName>
    <definedName name="Z_0120FD5E_97CE_4DFE_AD43_19BBAF6F0ECF_.wvu.FilterData" localSheetId="4" hidden="1">XP!$A$1:$AB$10</definedName>
    <definedName name="Z_016BC0AF_9EBD_4E94_9C6A_92B3BD01E9DC_.wvu.FilterData" localSheetId="5" hidden="1">Ágora!$K$2:$K$26</definedName>
    <definedName name="Z_016BC0AF_9EBD_4E94_9C6A_92B3BD01E9DC_.wvu.FilterData" localSheetId="2" hidden="1">BTG!$K$2:$K$885</definedName>
    <definedName name="Z_016BC0AF_9EBD_4E94_9C6A_92B3BD01E9DC_.wvu.FilterData" localSheetId="4" hidden="1">XP!$K$2:$K$17</definedName>
    <definedName name="Z_0281A971_B398_4BDF_865C_FAE921670F98_.wvu.FilterData" localSheetId="2" hidden="1">BTG!$A$2:$AS$876</definedName>
    <definedName name="Z_0281A971_B398_4BDF_865C_FAE921670F98_.wvu.FilterData" localSheetId="4" hidden="1">XP!$A$2:$AB$10</definedName>
    <definedName name="Z_05DF73DA_7A3D_4800_8001_E312D2A71E93_.wvu.FilterData" localSheetId="2" hidden="1">BTG!$A$1:$AR$876</definedName>
    <definedName name="Z_05DF73DA_7A3D_4800_8001_E312D2A71E93_.wvu.FilterData" localSheetId="4" hidden="1">XP!$A$1:$AB$10</definedName>
    <definedName name="Z_07AA79E9_F8CF_4BD5_847B_91A9B18C6F6E_.wvu.FilterData" localSheetId="5" hidden="1">Ágora!$B$2:$AD$16</definedName>
    <definedName name="Z_07AA79E9_F8CF_4BD5_847B_91A9B18C6F6E_.wvu.FilterData" localSheetId="2" hidden="1">BTG!$B$2:$AI$880</definedName>
    <definedName name="Z_07AA79E9_F8CF_4BD5_847B_91A9B18C6F6E_.wvu.FilterData" localSheetId="3" hidden="1">Guide!$K$2:$P$403</definedName>
    <definedName name="Z_07AA79E9_F8CF_4BD5_847B_91A9B18C6F6E_.wvu.FilterData" localSheetId="4" hidden="1">XP!$B$2:$AB$12</definedName>
    <definedName name="Z_086A2C97_6611_4C74_A9FD_D6B64F8DA975_.wvu.FilterData" localSheetId="2" hidden="1">BTG!$A$1:$AT$876</definedName>
    <definedName name="Z_086A2C97_6611_4C74_A9FD_D6B64F8DA975_.wvu.FilterData" localSheetId="4" hidden="1">XP!$A$1:$AB$10</definedName>
    <definedName name="Z_08C944BB_198D_4D4C_A3C6_3BC66F3A709B_.wvu.FilterData" localSheetId="2" hidden="1">BTG!$A$1:$AS$876</definedName>
    <definedName name="Z_08C944BB_198D_4D4C_A3C6_3BC66F3A709B_.wvu.FilterData" localSheetId="4" hidden="1">XP!$A$1:$AB$10</definedName>
    <definedName name="Z_0A2FF26B_BCA5_4BAD_B96E_78B572452D6C_.wvu.FilterData" localSheetId="2" hidden="1">BTG!$A$1:$AO$885</definedName>
    <definedName name="Z_0A2FF26B_BCA5_4BAD_B96E_78B572452D6C_.wvu.FilterData" localSheetId="4" hidden="1">XP!$A$1:$AB$17</definedName>
    <definedName name="Z_0A9E1638_B1CC_4561_BC1D_FE78AB995289_.wvu.FilterData" localSheetId="2" hidden="1">BTG!$A$1:$AQ$876</definedName>
    <definedName name="Z_0A9E1638_B1CC_4561_BC1D_FE78AB995289_.wvu.FilterData" localSheetId="4" hidden="1">XP!$A$1:$AB$10</definedName>
    <definedName name="Z_0B631953_2225_445C_BDCC_EE4A32A9BEC7_.wvu.FilterData" localSheetId="2" hidden="1">BTG!$A$1:$AT$876</definedName>
    <definedName name="Z_0B631953_2225_445C_BDCC_EE4A32A9BEC7_.wvu.FilterData" localSheetId="4" hidden="1">XP!$A$1:$AB$10</definedName>
    <definedName name="Z_0C220D37_6C58_49A5_AA38_60E607D97D75_.wvu.FilterData" localSheetId="2" hidden="1">BTG!$A$1:$AO$885</definedName>
    <definedName name="Z_0C220D37_6C58_49A5_AA38_60E607D97D75_.wvu.FilterData" localSheetId="4" hidden="1">XP!$A$1:$AB$17</definedName>
    <definedName name="Z_0DF58B06_29B0_4EC4_A8BA_24C0617D90FF_.wvu.FilterData" localSheetId="2" hidden="1">BTG!$A$2:$AS$876</definedName>
    <definedName name="Z_0DF58B06_29B0_4EC4_A8BA_24C0617D90FF_.wvu.FilterData" localSheetId="4" hidden="1">XP!$A$2:$AB$10</definedName>
    <definedName name="Z_0F568B8B_433E_4EC5_BCE3_67332A3CE4AC_.wvu.FilterData" localSheetId="5" hidden="1">Ágora!$F$2:$F$26</definedName>
    <definedName name="Z_0F568B8B_433E_4EC5_BCE3_67332A3CE4AC_.wvu.FilterData" localSheetId="2" hidden="1">BTG!$F$2:$F$885</definedName>
    <definedName name="Z_0F568B8B_433E_4EC5_BCE3_67332A3CE4AC_.wvu.FilterData" localSheetId="3" hidden="1">Guide!$A$1:$CA$395</definedName>
    <definedName name="Z_0F568B8B_433E_4EC5_BCE3_67332A3CE4AC_.wvu.FilterData" localSheetId="4" hidden="1">XP!$F$2:$F$17</definedName>
    <definedName name="Z_107E4882_E925_40F0_A3E2_8C82B5BA1482_.wvu.FilterData" localSheetId="2" hidden="1">BTG!$A$1:$AN$880</definedName>
    <definedName name="Z_107E4882_E925_40F0_A3E2_8C82B5BA1482_.wvu.FilterData" localSheetId="4" hidden="1">XP!$A$1:$AB$12</definedName>
    <definedName name="Z_10EB3BC6_B371_40A9_90CF_B971C2CD4FCF_.wvu.FilterData" localSheetId="5" hidden="1">Ágora!$B$2:$AF$16</definedName>
    <definedName name="Z_10EB3BC6_B371_40A9_90CF_B971C2CD4FCF_.wvu.FilterData" localSheetId="2" hidden="1">BTG!$B$2:$AK$880</definedName>
    <definedName name="Z_10EB3BC6_B371_40A9_90CF_B971C2CD4FCF_.wvu.FilterData" localSheetId="4" hidden="1">XP!$B$2:$AB$12</definedName>
    <definedName name="Z_11A1401D_1776_4FE8_AE10_C1EE9F1034FD_.wvu.FilterData" localSheetId="5" hidden="1">Ágora!$B$2:$AG$15</definedName>
    <definedName name="Z_11A1401D_1776_4FE8_AE10_C1EE9F1034FD_.wvu.FilterData" localSheetId="2" hidden="1">BTG!$B$2:$AL$880</definedName>
    <definedName name="Z_11A1401D_1776_4FE8_AE10_C1EE9F1034FD_.wvu.FilterData" localSheetId="4" hidden="1">XP!$B$2:$AB$12</definedName>
    <definedName name="Z_120BE289_9AB1_42A7_9F90_F7FBFD0A8D6D_.wvu.FilterData" localSheetId="2" hidden="1">BTG!$A$1:$AN$880</definedName>
    <definedName name="Z_120BE289_9AB1_42A7_9F90_F7FBFD0A8D6D_.wvu.FilterData" localSheetId="4" hidden="1">XP!$A$1:$AB$12</definedName>
    <definedName name="Z_1459707D_3D0E_4862_B717_3AF1C86909B8_.wvu.FilterData" localSheetId="2" hidden="1">BTG!$A$1:$AR$876</definedName>
    <definedName name="Z_1459707D_3D0E_4862_B717_3AF1C86909B8_.wvu.FilterData" localSheetId="4" hidden="1">XP!$A$1:$AB$10</definedName>
    <definedName name="Z_16D568E2_7767_4FE6_82BC_7A6ECC586CD5_.wvu.FilterData" localSheetId="5" hidden="1">Ágora!$Q$2:$Q$26</definedName>
    <definedName name="Z_16D568E2_7767_4FE6_82BC_7A6ECC586CD5_.wvu.FilterData" localSheetId="2" hidden="1">BTG!$Q$2:$Q$885</definedName>
    <definedName name="Z_16D568E2_7767_4FE6_82BC_7A6ECC586CD5_.wvu.FilterData" localSheetId="4" hidden="1">XP!$Q$2:$Q$17</definedName>
    <definedName name="Z_177B5F89_042B_4A6E_BCC4_E8D1EC0F84C6_.wvu.FilterData" localSheetId="2" hidden="1">BTG!$A$1:$AN$880</definedName>
    <definedName name="Z_177B5F89_042B_4A6E_BCC4_E8D1EC0F84C6_.wvu.FilterData" localSheetId="3" hidden="1">Guide!$B$2:$BP$395</definedName>
    <definedName name="Z_177B5F89_042B_4A6E_BCC4_E8D1EC0F84C6_.wvu.FilterData" localSheetId="4" hidden="1">XP!$A$1:$AB$12</definedName>
    <definedName name="Z_1783D291_D344_44DB_826A_C0D2E0F1D836_.wvu.FilterData" localSheetId="2" hidden="1">BTG!$A$1:$AQ$885</definedName>
    <definedName name="Z_1783D291_D344_44DB_826A_C0D2E0F1D836_.wvu.FilterData" localSheetId="4" hidden="1">XP!$A$1:$AB$17</definedName>
    <definedName name="Z_19CFA383_A6D8_4C77_9A1A_61F458E7DD75_.wvu.FilterData" localSheetId="2" hidden="1">BTG!$A$2:$AT$876</definedName>
    <definedName name="Z_19CFA383_A6D8_4C77_9A1A_61F458E7DD75_.wvu.FilterData" localSheetId="4" hidden="1">XP!$A$2:$AB$10</definedName>
    <definedName name="Z_1D983855_5557_4B3B_9099_C466168724D8_.wvu.FilterData" localSheetId="2" hidden="1">BTG!$A$1:$AR$876</definedName>
    <definedName name="Z_1D983855_5557_4B3B_9099_C466168724D8_.wvu.FilterData" localSheetId="4" hidden="1">XP!$A$1:$AB$10</definedName>
    <definedName name="Z_1DF678FA_118E_49A8_A7BA_2701B27D7403_.wvu.FilterData" localSheetId="2" hidden="1">BTG!$A$1:$AS$876</definedName>
    <definedName name="Z_1DF678FA_118E_49A8_A7BA_2701B27D7403_.wvu.FilterData" localSheetId="4" hidden="1">XP!$A$1:$AB$10</definedName>
    <definedName name="Z_1F66366C_2259_4B69_B051_FA679609A418_.wvu.FilterData" localSheetId="5" hidden="1">Ágora!$E$2:$F$26</definedName>
    <definedName name="Z_1F66366C_2259_4B69_B051_FA679609A418_.wvu.FilterData" localSheetId="2" hidden="1">BTG!$E$2:$F$885</definedName>
    <definedName name="Z_1F66366C_2259_4B69_B051_FA679609A418_.wvu.FilterData" localSheetId="4" hidden="1">XP!$E$2:$F$17</definedName>
    <definedName name="Z_21152ADB_5885_4611_9040_B418846878B3_.wvu.FilterData" localSheetId="2" hidden="1">BTG!$A$1:$AR$876</definedName>
    <definedName name="Z_21152ADB_5885_4611_9040_B418846878B3_.wvu.FilterData" localSheetId="4" hidden="1">XP!$A$1:$AB$10</definedName>
    <definedName name="Z_222D1635_AAC0_4922_9111_8B5B1F873A0D_.wvu.FilterData" localSheetId="5" hidden="1">Ágora!$B$2:$AD$16</definedName>
    <definedName name="Z_222D1635_AAC0_4922_9111_8B5B1F873A0D_.wvu.FilterData" localSheetId="2" hidden="1">BTG!$B$2:$AI$880</definedName>
    <definedName name="Z_222D1635_AAC0_4922_9111_8B5B1F873A0D_.wvu.FilterData" localSheetId="3" hidden="1">Guide!$B$2:$P$403</definedName>
    <definedName name="Z_222D1635_AAC0_4922_9111_8B5B1F873A0D_.wvu.FilterData" localSheetId="4" hidden="1">XP!$B$2:$AB$12</definedName>
    <definedName name="Z_2495C28F_4581_421C_BEB9_B2D9DB6777A0_.wvu.FilterData" localSheetId="2" hidden="1">BTG!$A$1:$AO$884</definedName>
    <definedName name="Z_2495C28F_4581_421C_BEB9_B2D9DB6777A0_.wvu.FilterData" localSheetId="4" hidden="1">XP!$A$1:$AB$16</definedName>
    <definedName name="Z_24FEC9BA_0D24_45A7_9414_60A08CE87F13_.wvu.FilterData" localSheetId="2" hidden="1">BTG!$A$2:$AR$876</definedName>
    <definedName name="Z_24FEC9BA_0D24_45A7_9414_60A08CE87F13_.wvu.FilterData" localSheetId="4" hidden="1">XP!$A$2:$AB$10</definedName>
    <definedName name="Z_2711E045_2834_4568_85DC_313058AEDA57_.wvu.FilterData" localSheetId="5" hidden="1">Ágora!$B$2:$AG$15</definedName>
    <definedName name="Z_2711E045_2834_4568_85DC_313058AEDA57_.wvu.FilterData" localSheetId="2" hidden="1">BTG!$B$2:$AL$880</definedName>
    <definedName name="Z_2711E045_2834_4568_85DC_313058AEDA57_.wvu.FilterData" localSheetId="4" hidden="1">XP!$B$2:$AB$12</definedName>
    <definedName name="Z_28A6BDA0_2509_4E7B_AAFA_96EC559CB0FC_.wvu.FilterData" localSheetId="5" hidden="1">Ágora!$F$2:$F$26</definedName>
    <definedName name="Z_28A6BDA0_2509_4E7B_AAFA_96EC559CB0FC_.wvu.FilterData" localSheetId="2" hidden="1">BTG!$F$2:$F$885</definedName>
    <definedName name="Z_28A6BDA0_2509_4E7B_AAFA_96EC559CB0FC_.wvu.FilterData" localSheetId="4" hidden="1">XP!$F$2:$F$17</definedName>
    <definedName name="Z_2A2E27CA_019D_4CB0_A98D_E530F97DA265_.wvu.FilterData" localSheetId="2" hidden="1">BTG!$A$1:$AR$876</definedName>
    <definedName name="Z_2A2E27CA_019D_4CB0_A98D_E530F97DA265_.wvu.FilterData" localSheetId="4" hidden="1">XP!$A$1:$AB$10</definedName>
    <definedName name="Z_2B24B616_B814_40E8_B52A_2196C8C30B91_.wvu.FilterData" localSheetId="5" hidden="1">Ágora!$B$2:$AD$16</definedName>
    <definedName name="Z_2B24B616_B814_40E8_B52A_2196C8C30B91_.wvu.FilterData" localSheetId="2" hidden="1">BTG!$B$2:$AI$880</definedName>
    <definedName name="Z_2B24B616_B814_40E8_B52A_2196C8C30B91_.wvu.FilterData" localSheetId="3" hidden="1">Guide!$K$2:$K$403</definedName>
    <definedName name="Z_2B24B616_B814_40E8_B52A_2196C8C30B91_.wvu.FilterData" localSheetId="4" hidden="1">XP!$B$2:$AB$12</definedName>
    <definedName name="Z_2B3853DF_BB50_4292_8DE9_56D1F14183C5_.wvu.FilterData" localSheetId="5" hidden="1">Ágora!$D$2:$AF$26</definedName>
    <definedName name="Z_2B3853DF_BB50_4292_8DE9_56D1F14183C5_.wvu.FilterData" localSheetId="2" hidden="1">BTG!$D$2:$AK$885</definedName>
    <definedName name="Z_2B3853DF_BB50_4292_8DE9_56D1F14183C5_.wvu.FilterData" localSheetId="3" hidden="1">Guide!$A$2:$CA$395</definedName>
    <definedName name="Z_2B3853DF_BB50_4292_8DE9_56D1F14183C5_.wvu.FilterData" localSheetId="4" hidden="1">XP!$D$2:$AB$17</definedName>
    <definedName name="Z_2E77C71C_CCBD_415A_9909_AFDFB75459ED_.wvu.FilterData" localSheetId="2" hidden="1">BTG!$A$2:$AT$876</definedName>
    <definedName name="Z_2E77C71C_CCBD_415A_9909_AFDFB75459ED_.wvu.FilterData" localSheetId="4" hidden="1">XP!$A$2:$AB$10</definedName>
    <definedName name="Z_2EA3B6BC_FB22_4530_807B_0088C32E5B69_.wvu.FilterData" localSheetId="2" hidden="1">BTG!$A$2:$AQ$876</definedName>
    <definedName name="Z_2EA3B6BC_FB22_4530_807B_0088C32E5B69_.wvu.FilterData" localSheetId="4" hidden="1">XP!$A$2:$AB$10</definedName>
    <definedName name="Z_300851CF_51AF_4272_85A8_315C57623A00_.wvu.FilterData" localSheetId="2" hidden="1">BTG!$A$1:$AN$880</definedName>
    <definedName name="Z_300851CF_51AF_4272_85A8_315C57623A00_.wvu.FilterData" localSheetId="4" hidden="1">XP!$A$1:$AB$12</definedName>
    <definedName name="Z_304FF5AE_E344_4FC0_8277_B56927E37FFD_.wvu.FilterData" localSheetId="5" hidden="1">Ágora!$B$2:$AG$15</definedName>
    <definedName name="Z_304FF5AE_E344_4FC0_8277_B56927E37FFD_.wvu.FilterData" localSheetId="2" hidden="1">BTG!$B$2:$AL$880</definedName>
    <definedName name="Z_304FF5AE_E344_4FC0_8277_B56927E37FFD_.wvu.FilterData" localSheetId="4" hidden="1">XP!$B$2:$AB$12</definedName>
    <definedName name="Z_31656569_EF85_4ECA_9D93_51434305A728_.wvu.FilterData" localSheetId="5" hidden="1">Ágora!$B$2:$AG$15</definedName>
    <definedName name="Z_31656569_EF85_4ECA_9D93_51434305A728_.wvu.FilterData" localSheetId="2" hidden="1">BTG!$B$2:$AL$880</definedName>
    <definedName name="Z_31656569_EF85_4ECA_9D93_51434305A728_.wvu.FilterData" localSheetId="4" hidden="1">XP!$B$2:$AB$12</definedName>
    <definedName name="Z_32A28787_215B_42C0_A85F_FAE3B0DE4A05_.wvu.FilterData" localSheetId="2" hidden="1">BTG!$A$1:$AT$876</definedName>
    <definedName name="Z_32A28787_215B_42C0_A85F_FAE3B0DE4A05_.wvu.FilterData" localSheetId="4" hidden="1">XP!$A$1:$AB$10</definedName>
    <definedName name="Z_32B7B033_28CE_45AF_A9B1_D47A189936F4_.wvu.FilterData" localSheetId="5" hidden="1">Ágora!$B$2:$AF$16</definedName>
    <definedName name="Z_32B7B033_28CE_45AF_A9B1_D47A189936F4_.wvu.FilterData" localSheetId="2" hidden="1">BTG!$B$2:$AK$880</definedName>
    <definedName name="Z_32B7B033_28CE_45AF_A9B1_D47A189936F4_.wvu.FilterData" localSheetId="3" hidden="1">Guide!$A$2:$BZ$395</definedName>
    <definedName name="Z_32B7B033_28CE_45AF_A9B1_D47A189936F4_.wvu.FilterData" localSheetId="4" hidden="1">XP!$B$2:$AB$12</definedName>
    <definedName name="Z_34CA1416_B651_40A7_A141_3E339851BC4E_.wvu.FilterData" localSheetId="5" hidden="1">Ágora!$B$2:$AD$16</definedName>
    <definedName name="Z_34CA1416_B651_40A7_A141_3E339851BC4E_.wvu.FilterData" localSheetId="2" hidden="1">BTG!$B$2:$AI$880</definedName>
    <definedName name="Z_34CA1416_B651_40A7_A141_3E339851BC4E_.wvu.FilterData" localSheetId="3" hidden="1">Guide!$B$2:$BQ$395</definedName>
    <definedName name="Z_34CA1416_B651_40A7_A141_3E339851BC4E_.wvu.FilterData" localSheetId="4" hidden="1">XP!$B$2:$AB$12</definedName>
    <definedName name="Z_360C1881_0963_415F_A932_CE92C7FFDA46_.wvu.FilterData" localSheetId="2" hidden="1">BTG!$A$1:$AN$880</definedName>
    <definedName name="Z_360C1881_0963_415F_A932_CE92C7FFDA46_.wvu.FilterData" localSheetId="4" hidden="1">XP!$A$1:$AB$12</definedName>
    <definedName name="Z_42AC4FC6_0ABE_4F13_86F6_05491674471F_.wvu.FilterData" localSheetId="5" hidden="1">Ágora!$AE$2:$AE$26</definedName>
    <definedName name="Z_42AC4FC6_0ABE_4F13_86F6_05491674471F_.wvu.FilterData" localSheetId="2" hidden="1">BTG!$AJ$2:$AJ$885</definedName>
    <definedName name="Z_42AC4FC6_0ABE_4F13_86F6_05491674471F_.wvu.FilterData" localSheetId="3" hidden="1">Guide!$A$2:$CB$395</definedName>
    <definedName name="Z_43DB0920_79AC_44DD_AF7E_5F90DBBDBE8E_.wvu.FilterData" localSheetId="2" hidden="1">BTG!$AD$2:$AD$885</definedName>
    <definedName name="Z_43DB0920_79AC_44DD_AF7E_5F90DBBDBE8E_.wvu.FilterData" localSheetId="3" hidden="1">Guide!$K$2:$K$403</definedName>
    <definedName name="Z_441D7D77_8A98_4595_A78C_39297B03F6E0_.wvu.FilterData" localSheetId="5" hidden="1">Ágora!$K$2:$L$26</definedName>
    <definedName name="Z_441D7D77_8A98_4595_A78C_39297B03F6E0_.wvu.FilterData" localSheetId="2" hidden="1">BTG!$K$2:$L$885</definedName>
    <definedName name="Z_441D7D77_8A98_4595_A78C_39297B03F6E0_.wvu.FilterData" localSheetId="1" hidden="1">'Clientes Novos'!$A$1:$I$1</definedName>
    <definedName name="Z_441D7D77_8A98_4595_A78C_39297B03F6E0_.wvu.FilterData" localSheetId="6" hidden="1">Genial!$A$2:$CC$31</definedName>
    <definedName name="Z_441D7D77_8A98_4595_A78C_39297B03F6E0_.wvu.FilterData" localSheetId="3" hidden="1">Guide!$K$2:$P$241</definedName>
    <definedName name="Z_441D7D77_8A98_4595_A78C_39297B03F6E0_.wvu.FilterData" localSheetId="4" hidden="1">XP!$K$2:$L$17</definedName>
    <definedName name="Z_441D7D77_8A98_4595_A78C_39297B03F6E0_.wvu.FilterData" localSheetId="11" hidden="1">'XP Arquivo'!$C$1:$BS$543</definedName>
    <definedName name="Z_44782B31_FED3_401B_A4E9_F6DF6E527615_.wvu.FilterData" localSheetId="2" hidden="1">BTG!$A$1:$AO$885</definedName>
    <definedName name="Z_44782B31_FED3_401B_A4E9_F6DF6E527615_.wvu.FilterData" localSheetId="4" hidden="1">XP!$A$1:$AB$17</definedName>
    <definedName name="Z_48E959BE_3A80_4BB5_B3E8_5CE2C436903F_.wvu.FilterData" localSheetId="2" hidden="1">BTG!$D$2:$E$878</definedName>
    <definedName name="Z_48E959BE_3A80_4BB5_B3E8_5CE2C436903F_.wvu.FilterData" localSheetId="4" hidden="1">XP!$D$2:$E$10</definedName>
    <definedName name="Z_48FC617E_B4F6_40D2_93B5_54FC8482FA85_.wvu.FilterData" localSheetId="5" hidden="1">Ágora!$D$2:$K$26</definedName>
    <definedName name="Z_48FC617E_B4F6_40D2_93B5_54FC8482FA85_.wvu.FilterData" localSheetId="2" hidden="1">BTG!$D$2:$K$885</definedName>
    <definedName name="Z_48FC617E_B4F6_40D2_93B5_54FC8482FA85_.wvu.FilterData" localSheetId="3" hidden="1">Guide!$A$1:$BY$403</definedName>
    <definedName name="Z_48FC617E_B4F6_40D2_93B5_54FC8482FA85_.wvu.FilterData" localSheetId="4" hidden="1">XP!$D$2:$K$17</definedName>
    <definedName name="Z_4E417734_A782_4EF6_BE79_ECAFD30EB591_.wvu.FilterData" localSheetId="2" hidden="1">BTG!$A$1:$AO$880</definedName>
    <definedName name="Z_4E417734_A782_4EF6_BE79_ECAFD30EB591_.wvu.FilterData" localSheetId="4" hidden="1">XP!$A$1:$AB$12</definedName>
    <definedName name="Z_507E2304_013C_480E_97F1_C24D9F524401_.wvu.FilterData" localSheetId="5" hidden="1">Ágora!$F$2:$F$26</definedName>
    <definedName name="Z_507E2304_013C_480E_97F1_C24D9F524401_.wvu.FilterData" localSheetId="2" hidden="1">BTG!$F$2:$F$885</definedName>
    <definedName name="Z_507E2304_013C_480E_97F1_C24D9F524401_.wvu.FilterData" localSheetId="3" hidden="1">Guide!$B$2:$BS$403</definedName>
    <definedName name="Z_507E2304_013C_480E_97F1_C24D9F524401_.wvu.FilterData" localSheetId="4" hidden="1">XP!$F$2:$F$17</definedName>
    <definedName name="Z_5590142B_70A1_4E01_B393_A556485C0C74_.wvu.FilterData" localSheetId="5" hidden="1">Ágora!$B$2:$AF$16</definedName>
    <definedName name="Z_5590142B_70A1_4E01_B393_A556485C0C74_.wvu.FilterData" localSheetId="2" hidden="1">BTG!$B$2:$AK$880</definedName>
    <definedName name="Z_5590142B_70A1_4E01_B393_A556485C0C74_.wvu.FilterData" localSheetId="3" hidden="1">Guide!$B$2:$BQ$395</definedName>
    <definedName name="Z_5590142B_70A1_4E01_B393_A556485C0C74_.wvu.FilterData" localSheetId="4" hidden="1">XP!$B$2:$AB$12</definedName>
    <definedName name="Z_56AB86D9_BFFD_4E52_B3AC_025E70843030_.wvu.FilterData" localSheetId="2" hidden="1">BTG!$A$1:$AS$876</definedName>
    <definedName name="Z_56AB86D9_BFFD_4E52_B3AC_025E70843030_.wvu.FilterData" localSheetId="4" hidden="1">XP!$A$1:$AB$10</definedName>
    <definedName name="Z_57089D29_C113_4219_891B_CDF52F586CF5_.wvu.FilterData" localSheetId="2" hidden="1">BTG!$A$1:$AT$876</definedName>
    <definedName name="Z_57089D29_C113_4219_891B_CDF52F586CF5_.wvu.FilterData" localSheetId="4" hidden="1">XP!$A$1:$AB$10</definedName>
    <definedName name="Z_588D7C21_D228_44AB_9328_41265335AA75_.wvu.FilterData" localSheetId="2" hidden="1">BTG!$A$1:$AR$876</definedName>
    <definedName name="Z_588D7C21_D228_44AB_9328_41265335AA75_.wvu.FilterData" localSheetId="4" hidden="1">XP!$A$1:$AB$10</definedName>
    <definedName name="Z_58B2BC58_D8CE_47F4_A271_4E16D4527106_.wvu.FilterData" localSheetId="2" hidden="1">BTG!$A$1:$AT$880</definedName>
    <definedName name="Z_58B2BC58_D8CE_47F4_A271_4E16D4527106_.wvu.FilterData" localSheetId="4" hidden="1">XP!$A$1:$AB$12</definedName>
    <definedName name="Z_5C204F55_7B55_4282_B9DA_8BF37130A582_.wvu.FilterData" localSheetId="5" hidden="1">Ágora!$B$2:$AG$15</definedName>
    <definedName name="Z_5C204F55_7B55_4282_B9DA_8BF37130A582_.wvu.FilterData" localSheetId="2" hidden="1">BTG!$B$2:$AL$880</definedName>
    <definedName name="Z_5C204F55_7B55_4282_B9DA_8BF37130A582_.wvu.FilterData" localSheetId="4" hidden="1">XP!$B$2:$AB$12</definedName>
    <definedName name="Z_5FEA4BB8_F1EE_4567_9BF6_BD0CBAFB674F_.wvu.FilterData" localSheetId="5" hidden="1">Ágora!$D$2:$F$26</definedName>
    <definedName name="Z_5FEA4BB8_F1EE_4567_9BF6_BD0CBAFB674F_.wvu.FilterData" localSheetId="2" hidden="1">BTG!$D$2:$F$885</definedName>
    <definedName name="Z_5FEA4BB8_F1EE_4567_9BF6_BD0CBAFB674F_.wvu.FilterData" localSheetId="4" hidden="1">XP!$D$2:$F$17</definedName>
    <definedName name="Z_60B70526_5C89_4CD1_B5F5_2D72E7CA7157_.wvu.FilterData" localSheetId="5" hidden="1">Ágora!$B$2:$AG$15</definedName>
    <definedName name="Z_60B70526_5C89_4CD1_B5F5_2D72E7CA7157_.wvu.FilterData" localSheetId="2" hidden="1">BTG!$B$2:$AL$880</definedName>
    <definedName name="Z_60B70526_5C89_4CD1_B5F5_2D72E7CA7157_.wvu.FilterData" localSheetId="4" hidden="1">XP!$B$2:$AB$12</definedName>
    <definedName name="Z_60F88B8E_C139_4DA1_A815_B66FAC0190AC_.wvu.FilterData" localSheetId="2" hidden="1">BTG!$A$1:$AT$876</definedName>
    <definedName name="Z_60F88B8E_C139_4DA1_A815_B66FAC0190AC_.wvu.FilterData" localSheetId="4" hidden="1">XP!$A$1:$AB$10</definedName>
    <definedName name="Z_624FD1CE_CC14_4024_AA19_8BBD15733746_.wvu.FilterData" localSheetId="2" hidden="1">BTG!$A$1:$AT$880</definedName>
    <definedName name="Z_624FD1CE_CC14_4024_AA19_8BBD15733746_.wvu.FilterData" localSheetId="4" hidden="1">XP!$A$1:$AB$12</definedName>
    <definedName name="Z_62ADE476_6BE3_40ED_8346_6AC79CFD0A33_.wvu.FilterData" localSheetId="5" hidden="1">Ágora!$K$2:$K$26</definedName>
    <definedName name="Z_62ADE476_6BE3_40ED_8346_6AC79CFD0A33_.wvu.FilterData" localSheetId="2" hidden="1">BTG!$K$2:$K$885</definedName>
    <definedName name="Z_62ADE476_6BE3_40ED_8346_6AC79CFD0A33_.wvu.FilterData" localSheetId="3" hidden="1">Guide!$K$2:$K$403</definedName>
    <definedName name="Z_62ADE476_6BE3_40ED_8346_6AC79CFD0A33_.wvu.FilterData" localSheetId="4" hidden="1">XP!$K$2:$K$17</definedName>
    <definedName name="Z_653E552E_C2BD_416C_9747_CA5C2F4E1B6F_.wvu.FilterData" localSheetId="5" hidden="1">Ágora!$B$2:$AF$16</definedName>
    <definedName name="Z_653E552E_C2BD_416C_9747_CA5C2F4E1B6F_.wvu.FilterData" localSheetId="2" hidden="1">BTG!$B$2:$AK$880</definedName>
    <definedName name="Z_653E552E_C2BD_416C_9747_CA5C2F4E1B6F_.wvu.FilterData" localSheetId="3" hidden="1">Guide!$A$1:$CC$395</definedName>
    <definedName name="Z_653E552E_C2BD_416C_9747_CA5C2F4E1B6F_.wvu.FilterData" localSheetId="4" hidden="1">XP!$B$2:$AB$12</definedName>
    <definedName name="Z_67A3419E_B7E6_4DC8_97A9_7155EFFC3478_.wvu.FilterData" localSheetId="2" hidden="1">BTG!$A$1:$AR$876</definedName>
    <definedName name="Z_67A3419E_B7E6_4DC8_97A9_7155EFFC3478_.wvu.FilterData" localSheetId="4" hidden="1">XP!$A$1:$AB$10</definedName>
    <definedName name="Z_6849F353_50B7_4BFD_A206_7D090209E086_.wvu.FilterData" localSheetId="2" hidden="1">BTG!$A$1:$AN$880</definedName>
    <definedName name="Z_6849F353_50B7_4BFD_A206_7D090209E086_.wvu.FilterData" localSheetId="3" hidden="1">Guide!$A$1:$CC$395</definedName>
    <definedName name="Z_6849F353_50B7_4BFD_A206_7D090209E086_.wvu.FilterData" localSheetId="4" hidden="1">XP!$A$1:$AB$12</definedName>
    <definedName name="Z_68998C8A_BBF7_4942_900E_AE9E17FD76C2_.wvu.FilterData" localSheetId="2" hidden="1">BTG!$A$2:$AS$876</definedName>
    <definedName name="Z_68998C8A_BBF7_4942_900E_AE9E17FD76C2_.wvu.FilterData" localSheetId="4" hidden="1">XP!$A$2:$AB$10</definedName>
    <definedName name="Z_689FE937_B46E_4909_AF94_2122B5E03F8A_.wvu.FilterData" localSheetId="2" hidden="1">BTG!$A$1:$AR$876</definedName>
    <definedName name="Z_689FE937_B46E_4909_AF94_2122B5E03F8A_.wvu.FilterData" localSheetId="4" hidden="1">XP!$A$1:$AB$10</definedName>
    <definedName name="Z_6A978024_A1E5_44EF_B110_FCFE9E1BFB0F_.wvu.FilterData" localSheetId="5" hidden="1">Ágora!$AG$2:$AG$26</definedName>
    <definedName name="Z_6A978024_A1E5_44EF_B110_FCFE9E1BFB0F_.wvu.FilterData" localSheetId="2" hidden="1">BTG!$AL$2:$AL$885</definedName>
    <definedName name="Z_6B974C80_F0C8_449A_9E3F_D03B3AEAF393_.wvu.FilterData" localSheetId="2" hidden="1">BTG!$A$1:$BB$880</definedName>
    <definedName name="Z_6B974C80_F0C8_449A_9E3F_D03B3AEAF393_.wvu.FilterData" localSheetId="4" hidden="1">XP!$A$1:$AD$12</definedName>
    <definedName name="Z_6DF88590_1B40_4786_BEFC_2CB6964BE996_.wvu.FilterData" localSheetId="2" hidden="1">BTG!$A$1:$AS$876</definedName>
    <definedName name="Z_6DF88590_1B40_4786_BEFC_2CB6964BE996_.wvu.FilterData" localSheetId="4" hidden="1">XP!$A$1:$AB$10</definedName>
    <definedName name="Z_6FC383D6_ADB3_4C56_85C7_4B760BC08BC5_.wvu.FilterData" localSheetId="2" hidden="1">BTG!$A$2:$AS$876</definedName>
    <definedName name="Z_6FC383D6_ADB3_4C56_85C7_4B760BC08BC5_.wvu.FilterData" localSheetId="4" hidden="1">XP!$A$2:$AB$10</definedName>
    <definedName name="Z_6FCB51DC_0FDC_4A9A_A30B_3ABB10912876_.wvu.FilterData" localSheetId="5" hidden="1">Ágora!$B$2:$AF$26</definedName>
    <definedName name="Z_6FCB51DC_0FDC_4A9A_A30B_3ABB10912876_.wvu.FilterData" localSheetId="2" hidden="1">BTG!$B$2:$AK$885</definedName>
    <definedName name="Z_6FCB51DC_0FDC_4A9A_A30B_3ABB10912876_.wvu.FilterData" localSheetId="4" hidden="1">XP!$B$2:$AB$17</definedName>
    <definedName name="Z_709E71BC_BCCE_45D7_B21B_65E052CB7115_.wvu.FilterData" localSheetId="2" hidden="1">BTG!$A$1:$AN$880</definedName>
    <definedName name="Z_709E71BC_BCCE_45D7_B21B_65E052CB7115_.wvu.FilterData" localSheetId="4" hidden="1">XP!$A$1:$AB$12</definedName>
    <definedName name="Z_737B1CB6_4314_4335_BD41_2DE50462F1D4_.wvu.FilterData" localSheetId="2" hidden="1">BTG!$A$1:$AN$880</definedName>
    <definedName name="Z_737B1CB6_4314_4335_BD41_2DE50462F1D4_.wvu.FilterData" localSheetId="4" hidden="1">XP!$A$1:$AB$12</definedName>
    <definedName name="Z_73BE3D28_595E_45B9_A43E_664F0572BA01_.wvu.FilterData" localSheetId="2" hidden="1">BTG!$A$2:$AR$876</definedName>
    <definedName name="Z_73BE3D28_595E_45B9_A43E_664F0572BA01_.wvu.FilterData" localSheetId="4" hidden="1">XP!$A$2:$AB$10</definedName>
    <definedName name="Z_76FEA0D7_AB98_421C_A185_6B69FC1DCBC8_.wvu.FilterData" localSheetId="5" hidden="1">Ágora!$F$2:$M$26</definedName>
    <definedName name="Z_76FEA0D7_AB98_421C_A185_6B69FC1DCBC8_.wvu.FilterData" localSheetId="2" hidden="1">BTG!$F$2:$M$885</definedName>
    <definedName name="Z_76FEA0D7_AB98_421C_A185_6B69FC1DCBC8_.wvu.FilterData" localSheetId="4" hidden="1">XP!$F$2:$M$17</definedName>
    <definedName name="Z_79B2CDFA_9180_4C32_B2E7_DC53BBEFF78B_.wvu.FilterData" localSheetId="5" hidden="1">Ágora!$K$2:$K$26</definedName>
    <definedName name="Z_79B2CDFA_9180_4C32_B2E7_DC53BBEFF78B_.wvu.FilterData" localSheetId="2" hidden="1">BTG!$K$2:$K$885</definedName>
    <definedName name="Z_79B2CDFA_9180_4C32_B2E7_DC53BBEFF78B_.wvu.FilterData" localSheetId="3" hidden="1">Guide!$B$2:$BU$395</definedName>
    <definedName name="Z_79B2CDFA_9180_4C32_B2E7_DC53BBEFF78B_.wvu.FilterData" localSheetId="4" hidden="1">XP!$K$2:$K$17</definedName>
    <definedName name="Z_79BF0A4A_8372_4F24_A580_BFA924EB3C24_.wvu.FilterData" localSheetId="2" hidden="1">BTG!$AE$2:$AE$885</definedName>
    <definedName name="Z_79BF0A4A_8372_4F24_A580_BFA924EB3C24_.wvu.FilterData" localSheetId="3" hidden="1">Guide!$K$2:$K$403</definedName>
    <definedName name="Z_79E615CE_7200_4099_B2B4_EC94ADA6BD3A_.wvu.FilterData" localSheetId="2" hidden="1">BTG!$A$1:$AQ$876</definedName>
    <definedName name="Z_79E615CE_7200_4099_B2B4_EC94ADA6BD3A_.wvu.FilterData" localSheetId="4" hidden="1">XP!$A$1:$AB$10</definedName>
    <definedName name="Z_7B04241B_97E7_4C05_BF0A_1D9441E82C71_.wvu.FilterData" localSheetId="2" hidden="1">BTG!$A$2:$AN$880</definedName>
    <definedName name="Z_7B04241B_97E7_4C05_BF0A_1D9441E82C71_.wvu.FilterData" localSheetId="1" hidden="1">'Clientes Novos'!$A$1:$P$1</definedName>
    <definedName name="Z_7B04241B_97E7_4C05_BF0A_1D9441E82C71_.wvu.FilterData" localSheetId="3" hidden="1">Guide!$K$2:$K$403</definedName>
    <definedName name="Z_7B04241B_97E7_4C05_BF0A_1D9441E82C71_.wvu.FilterData" localSheetId="4" hidden="1">XP!$A$2:$AB$12</definedName>
    <definedName name="Z_804C58B1_7B87_4FCF_AF5E_F1B075E2675A_.wvu.FilterData" localSheetId="2" hidden="1">BTG!$A$2:$AR$876</definedName>
    <definedName name="Z_804C58B1_7B87_4FCF_AF5E_F1B075E2675A_.wvu.FilterData" localSheetId="4" hidden="1">XP!$A$2:$AB$10</definedName>
    <definedName name="Z_80970B97_B11E_49BE_B753_5819EEDB3169_.wvu.FilterData" localSheetId="5" hidden="1">Ágora!$AF$2:$AF$26</definedName>
    <definedName name="Z_80970B97_B11E_49BE_B753_5819EEDB3169_.wvu.FilterData" localSheetId="2" hidden="1">BTG!$AK$2:$AK$885</definedName>
    <definedName name="Z_80970B97_B11E_49BE_B753_5819EEDB3169_.wvu.FilterData" localSheetId="3" hidden="1">Guide!$A$1:$CA$395</definedName>
    <definedName name="Z_812CE15E_6234_4B80_B85A_78FF7BCECFCA_.wvu.FilterData" localSheetId="5" hidden="1">Ágora!$F$2:$F$26</definedName>
    <definedName name="Z_812CE15E_6234_4B80_B85A_78FF7BCECFCA_.wvu.FilterData" localSheetId="2" hidden="1">BTG!$F$2:$F$885</definedName>
    <definedName name="Z_812CE15E_6234_4B80_B85A_78FF7BCECFCA_.wvu.FilterData" localSheetId="3" hidden="1">Guide!$A$2:$BZ$395</definedName>
    <definedName name="Z_812CE15E_6234_4B80_B85A_78FF7BCECFCA_.wvu.FilterData" localSheetId="4" hidden="1">XP!$F$2:$F$17</definedName>
    <definedName name="Z_83CA3C6C_27A8_48C7_9765_BB855EDA63DD_.wvu.FilterData" localSheetId="2" hidden="1">BTG!$A$1:$AT$876</definedName>
    <definedName name="Z_83CA3C6C_27A8_48C7_9765_BB855EDA63DD_.wvu.FilterData" localSheetId="4" hidden="1">XP!$A$1:$AB$10</definedName>
    <definedName name="Z_84A2558B_E28A_4381_9575_A486B56066F7_.wvu.FilterData" localSheetId="5" hidden="1">Ágora!$D$2:$AF$26</definedName>
    <definedName name="Z_84A2558B_E28A_4381_9575_A486B56066F7_.wvu.FilterData" localSheetId="2" hidden="1">BTG!$D$2:$AK$885</definedName>
    <definedName name="Z_84A2558B_E28A_4381_9575_A486B56066F7_.wvu.FilterData" localSheetId="3" hidden="1">Guide!$A$1:$CC$395</definedName>
    <definedName name="Z_84A2558B_E28A_4381_9575_A486B56066F7_.wvu.FilterData" localSheetId="4" hidden="1">XP!$D$2:$AB$17</definedName>
    <definedName name="Z_8BB751CA_65B6_4011_8A5E_CF377E3DA9F7_.wvu.FilterData" localSheetId="2" hidden="1">BTG!$A$1:$AP$885</definedName>
    <definedName name="Z_8BB751CA_65B6_4011_8A5E_CF377E3DA9F7_.wvu.FilterData" localSheetId="4" hidden="1">XP!$A$1:$AB$17</definedName>
    <definedName name="Z_8BD46759_7F46_403D_B802_7FD61EB20116_.wvu.FilterData" localSheetId="5" hidden="1">Ágora!$B$2:$AG$15</definedName>
    <definedName name="Z_8BD46759_7F46_403D_B802_7FD61EB20116_.wvu.FilterData" localSheetId="2" hidden="1">BTG!$B$2:$AL$880</definedName>
    <definedName name="Z_8BD46759_7F46_403D_B802_7FD61EB20116_.wvu.FilterData" localSheetId="4" hidden="1">XP!$B$2:$AB$12</definedName>
    <definedName name="Z_8D1B8FE8_9D91_403A_AF37_9B88861C5255_.wvu.FilterData" localSheetId="5" hidden="1">Ágora!$B$2:$AG$26</definedName>
    <definedName name="Z_8D1B8FE8_9D91_403A_AF37_9B88861C5255_.wvu.FilterData" localSheetId="2" hidden="1">BTG!$B$2:$AL$885</definedName>
    <definedName name="Z_8D1B8FE8_9D91_403A_AF37_9B88861C5255_.wvu.FilterData" localSheetId="4" hidden="1">XP!$B$2:$AB$17</definedName>
    <definedName name="Z_8FA71049_59B6_4FE5_91E4_97CED9C50D44_.wvu.FilterData" localSheetId="2" hidden="1">BTG!$A$1:$AO$885</definedName>
    <definedName name="Z_8FA71049_59B6_4FE5_91E4_97CED9C50D44_.wvu.FilterData" localSheetId="4" hidden="1">XP!$A$1:$AB$17</definedName>
    <definedName name="Z_91B0E9AE_0257_41AC_8E5B_4DCDAEEE161D_.wvu.FilterData" localSheetId="5" hidden="1">Ágora!$F$2:$F$26</definedName>
    <definedName name="Z_91B0E9AE_0257_41AC_8E5B_4DCDAEEE161D_.wvu.FilterData" localSheetId="2" hidden="1">BTG!$F$2:$F$885</definedName>
    <definedName name="Z_91B0E9AE_0257_41AC_8E5B_4DCDAEEE161D_.wvu.FilterData" localSheetId="4" hidden="1">XP!$F$2:$F$17</definedName>
    <definedName name="Z_94B521B1_4831_44C6_9980_7A62C2DD25B2_.wvu.FilterData" localSheetId="2" hidden="1">BTG!$A$1:$AP$876</definedName>
    <definedName name="Z_94B521B1_4831_44C6_9980_7A62C2DD25B2_.wvu.FilterData" localSheetId="4" hidden="1">XP!$A$1:$AB$10</definedName>
    <definedName name="Z_953D3FD2_4D5E_4B84_8FCA_59B2E1A5C9F4_.wvu.FilterData" localSheetId="5" hidden="1">Ágora!$D$2:$F$26</definedName>
    <definedName name="Z_953D3FD2_4D5E_4B84_8FCA_59B2E1A5C9F4_.wvu.FilterData" localSheetId="2" hidden="1">BTG!$D$2:$F$885</definedName>
    <definedName name="Z_953D3FD2_4D5E_4B84_8FCA_59B2E1A5C9F4_.wvu.FilterData" localSheetId="4" hidden="1">XP!$D$2:$F$17</definedName>
    <definedName name="Z_95411DC0_B14B_4CDD_B84E_6AAF1348A85F_.wvu.FilterData" localSheetId="2" hidden="1">BTG!$A$1:$AS$876</definedName>
    <definedName name="Z_95411DC0_B14B_4CDD_B84E_6AAF1348A85F_.wvu.FilterData" localSheetId="4" hidden="1">XP!$A$1:$AB$10</definedName>
    <definedName name="Z_9562F0AE_FE0D_4A38_8A48_1F97EFF63228_.wvu.FilterData" localSheetId="2" hidden="1">BTG!$A$1:$AT$876</definedName>
    <definedName name="Z_9562F0AE_FE0D_4A38_8A48_1F97EFF63228_.wvu.FilterData" localSheetId="4" hidden="1">XP!$A$1:$AB$10</definedName>
    <definedName name="Z_95C9E21D_705B_478E_AA2E_AEDD57DA9556_.wvu.FilterData" localSheetId="2" hidden="1">BTG!$B$2:$AM$880</definedName>
    <definedName name="Z_95C9E21D_705B_478E_AA2E_AEDD57DA9556_.wvu.FilterData" localSheetId="1" hidden="1">'Clientes Novos'!$A$1:$P$1</definedName>
    <definedName name="Z_95C9E21D_705B_478E_AA2E_AEDD57DA9556_.wvu.FilterData" localSheetId="3" hidden="1">Guide!$K$2:$K$403</definedName>
    <definedName name="Z_95C9E21D_705B_478E_AA2E_AEDD57DA9556_.wvu.FilterData" localSheetId="4" hidden="1">XP!$B$2:$AB$12</definedName>
    <definedName name="Z_95E092B8_926A_4F51_BF71_AF56BB62B0EA_.wvu.FilterData" localSheetId="5" hidden="1">Ágora!$B$2:$AF$16</definedName>
    <definedName name="Z_95E092B8_926A_4F51_BF71_AF56BB62B0EA_.wvu.FilterData" localSheetId="2" hidden="1">BTG!$B$2:$AK$880</definedName>
    <definedName name="Z_95E092B8_926A_4F51_BF71_AF56BB62B0EA_.wvu.FilterData" localSheetId="3" hidden="1">Guide!$K$2:$K$403</definedName>
    <definedName name="Z_95E092B8_926A_4F51_BF71_AF56BB62B0EA_.wvu.FilterData" localSheetId="4" hidden="1">XP!$B$2:$AB$12</definedName>
    <definedName name="Z_96966D80_2566_4B97_8859_74A504E1F965_.wvu.FilterData" localSheetId="2" hidden="1">BTG!$J$1:$P$875</definedName>
    <definedName name="Z_96966D80_2566_4B97_8859_74A504E1F965_.wvu.FilterData" localSheetId="4" hidden="1">XP!$J$1:$P$10</definedName>
    <definedName name="Z_9A5C9F59_C026_473A_9726_A4D418DCCBE3_.wvu.FilterData" localSheetId="5" hidden="1">Ágora!$B$2:$AG$26</definedName>
    <definedName name="Z_9A5C9F59_C026_473A_9726_A4D418DCCBE3_.wvu.FilterData" localSheetId="2" hidden="1">BTG!$B$2:$AL$885</definedName>
    <definedName name="Z_9A5C9F59_C026_473A_9726_A4D418DCCBE3_.wvu.FilterData" localSheetId="4" hidden="1">XP!$B$2:$AB$17</definedName>
    <definedName name="Z_9AFB3448_AC6F_41E6_A2C8_D4CB7A0E958E_.wvu.FilterData" localSheetId="2" hidden="1">BTG!$A$1:$AR$876</definedName>
    <definedName name="Z_9AFB3448_AC6F_41E6_A2C8_D4CB7A0E958E_.wvu.FilterData" localSheetId="4" hidden="1">XP!$A$1:$AB$10</definedName>
    <definedName name="Z_9B4BBF8B_5E45_4F54_9BFD_378831A04EAF_.wvu.FilterData" localSheetId="2" hidden="1">BTG!$A$1:$AT$876</definedName>
    <definedName name="Z_9B4BBF8B_5E45_4F54_9BFD_378831A04EAF_.wvu.FilterData" localSheetId="4" hidden="1">XP!$A$1:$AB$10</definedName>
    <definedName name="Z_9B9B6A9C_CB4A_4AC2_A53A_59853055E71B_.wvu.FilterData" localSheetId="5" hidden="1">Ágora!$D$2:$F$26</definedName>
    <definedName name="Z_9B9B6A9C_CB4A_4AC2_A53A_59853055E71B_.wvu.FilterData" localSheetId="2" hidden="1">BTG!$D$2:$F$885</definedName>
    <definedName name="Z_9B9B6A9C_CB4A_4AC2_A53A_59853055E71B_.wvu.FilterData" localSheetId="4" hidden="1">XP!$D$2:$F$17</definedName>
    <definedName name="Z_9D6F5956_D306_439F_ABF7_877B250B53B9_.wvu.FilterData" localSheetId="2" hidden="1">BTG!$A$1:$F$876</definedName>
    <definedName name="Z_9D6F5956_D306_439F_ABF7_877B250B53B9_.wvu.FilterData" localSheetId="4" hidden="1">XP!$A$1:$F$10</definedName>
    <definedName name="Z_9E71FCE5_6E01_4534_87C5_A649A06C749F_.wvu.FilterData" localSheetId="5" hidden="1">Ágora!$B$2:$AF$16</definedName>
    <definedName name="Z_9E71FCE5_6E01_4534_87C5_A649A06C749F_.wvu.FilterData" localSheetId="2" hidden="1">BTG!$B$2:$AK$880</definedName>
    <definedName name="Z_9E71FCE5_6E01_4534_87C5_A649A06C749F_.wvu.FilterData" localSheetId="3" hidden="1">Guide!$K$2:$K$403</definedName>
    <definedName name="Z_9E71FCE5_6E01_4534_87C5_A649A06C749F_.wvu.FilterData" localSheetId="4" hidden="1">XP!$B$2:$AB$12</definedName>
    <definedName name="Z_9EB2E58C_10EA_414F_8E2E_313CAC99DC92_.wvu.FilterData" localSheetId="2" hidden="1">BTG!$A$1:$AN$880</definedName>
    <definedName name="Z_9EB2E58C_10EA_414F_8E2E_313CAC99DC92_.wvu.FilterData" localSheetId="4" hidden="1">XP!$A$1:$AB$12</definedName>
    <definedName name="Z_A1A099AD_D369_4E4B_8C1B_766CC0D8D96C_.wvu.FilterData" localSheetId="2" hidden="1">BTG!$A$1:$AR$876</definedName>
    <definedName name="Z_A1A099AD_D369_4E4B_8C1B_766CC0D8D96C_.wvu.FilterData" localSheetId="4" hidden="1">XP!$A$1:$AB$10</definedName>
    <definedName name="Z_A1E9899E_B829_4A42_A2BA_10F781D3703B_.wvu.FilterData" localSheetId="2" hidden="1">BTG!$A$1:$AN$880</definedName>
    <definedName name="Z_A1E9899E_B829_4A42_A2BA_10F781D3703B_.wvu.FilterData" localSheetId="3" hidden="1">Guide!$K$2:$K$403</definedName>
    <definedName name="Z_A1E9899E_B829_4A42_A2BA_10F781D3703B_.wvu.FilterData" localSheetId="4" hidden="1">XP!$A$1:$AB$12</definedName>
    <definedName name="Z_A2F641D9_2BAF_444F_8B58_6AEEC71B0D6A_.wvu.FilterData" localSheetId="5" hidden="1">Ágora!$F$2:$AF$26</definedName>
    <definedName name="Z_A2F641D9_2BAF_444F_8B58_6AEEC71B0D6A_.wvu.FilterData" localSheetId="2" hidden="1">BTG!$F$2:$AK$885</definedName>
    <definedName name="Z_A2F641D9_2BAF_444F_8B58_6AEEC71B0D6A_.wvu.FilterData" localSheetId="3" hidden="1">Guide!$A$2:$CB$395</definedName>
    <definedName name="Z_A2F641D9_2BAF_444F_8B58_6AEEC71B0D6A_.wvu.FilterData" localSheetId="4" hidden="1">XP!$F$2:$AB$17</definedName>
    <definedName name="Z_A4C8B5B8_C47D_4980_8479_BD33402B28A8_.wvu.FilterData" localSheetId="2" hidden="1">BTG!$A$1:$AQ$876</definedName>
    <definedName name="Z_A4C8B5B8_C47D_4980_8479_BD33402B28A8_.wvu.FilterData" localSheetId="4" hidden="1">XP!$A$1:$AB$10</definedName>
    <definedName name="Z_A6219133_3AD1_4467_8BA3_B50779A80DB2_.wvu.FilterData" localSheetId="2" hidden="1">BTG!$A$1:$AQ$876</definedName>
    <definedName name="Z_A6219133_3AD1_4467_8BA3_B50779A80DB2_.wvu.FilterData" localSheetId="4" hidden="1">XP!$A$1:$AB$10</definedName>
    <definedName name="Z_A692BB14_8A1D_42CB_A272_4B754E40859D_.wvu.FilterData" localSheetId="5" hidden="1">Ágora!$B$2:$AG$16</definedName>
    <definedName name="Z_A692BB14_8A1D_42CB_A272_4B754E40859D_.wvu.FilterData" localSheetId="2" hidden="1">BTG!$B$2:$AL$880</definedName>
    <definedName name="Z_A692BB14_8A1D_42CB_A272_4B754E40859D_.wvu.FilterData" localSheetId="4" hidden="1">XP!$B$2:$AB$12</definedName>
    <definedName name="Z_A7E78EDF_3223_4DDF_A9EB_2E1C239F686D_.wvu.FilterData" localSheetId="2" hidden="1">BTG!$A$1:$AO$876</definedName>
    <definedName name="Z_A7E78EDF_3223_4DDF_A9EB_2E1C239F686D_.wvu.FilterData" localSheetId="4" hidden="1">XP!$A$1:$AB$10</definedName>
    <definedName name="Z_A9077E2D_AF54_4060_8D54_93004C0FE432_.wvu.FilterData" localSheetId="2" hidden="1">BTG!$A$2:$AT$876</definedName>
    <definedName name="Z_A9077E2D_AF54_4060_8D54_93004C0FE432_.wvu.FilterData" localSheetId="4" hidden="1">XP!$A$2:$AB$10</definedName>
    <definedName name="Z_A98EDA4A_BE9A_4C3F_AAB4_4A710DA3711E_.wvu.FilterData" localSheetId="2" hidden="1">BTG!$A$1:$AQ$876</definedName>
    <definedName name="Z_A98EDA4A_BE9A_4C3F_AAB4_4A710DA3711E_.wvu.FilterData" localSheetId="4" hidden="1">XP!$A$1:$AB$10</definedName>
    <definedName name="Z_AA10996E_17C8_42A1_9BF5_74325BCB6D4F_.wvu.FilterData" localSheetId="2" hidden="1">BTG!$A$2:$AS$876</definedName>
    <definedName name="Z_AA10996E_17C8_42A1_9BF5_74325BCB6D4F_.wvu.FilterData" localSheetId="4" hidden="1">XP!$A$2:$AB$10</definedName>
    <definedName name="Z_AABB136E_885C_4A02_9CD8_E0BC77290773_.wvu.FilterData" localSheetId="5" hidden="1">Ágora!$K$2:$K$26</definedName>
    <definedName name="Z_AABB136E_885C_4A02_9CD8_E0BC77290773_.wvu.FilterData" localSheetId="2" hidden="1">BTG!$K$2:$K$885</definedName>
    <definedName name="Z_AABB136E_885C_4A02_9CD8_E0BC77290773_.wvu.FilterData" localSheetId="4" hidden="1">XP!$K$2:$K$17</definedName>
    <definedName name="Z_AAD79EDA_299E_4B22_9D4B_B2FCF72662CA_.wvu.FilterData" localSheetId="5" hidden="1">Ágora!$B$2:$AD$16</definedName>
    <definedName name="Z_AAD79EDA_299E_4B22_9D4B_B2FCF72662CA_.wvu.FilterData" localSheetId="2" hidden="1">BTG!$B$2:$AI$880</definedName>
    <definedName name="Z_AAD79EDA_299E_4B22_9D4B_B2FCF72662CA_.wvu.FilterData" localSheetId="3" hidden="1">Guide!$B$2:$P$403</definedName>
    <definedName name="Z_AAD79EDA_299E_4B22_9D4B_B2FCF72662CA_.wvu.FilterData" localSheetId="4" hidden="1">XP!$B$2:$AB$12</definedName>
    <definedName name="Z_AAE64339_7183_4659_9C2B_36174D16CFF1_.wvu.FilterData" localSheetId="5" hidden="1">Ágora!$K$2:$K$26</definedName>
    <definedName name="Z_AAE64339_7183_4659_9C2B_36174D16CFF1_.wvu.FilterData" localSheetId="2" hidden="1">BTG!$K$2:$K$885</definedName>
    <definedName name="Z_AAE64339_7183_4659_9C2B_36174D16CFF1_.wvu.FilterData" localSheetId="3" hidden="1">Guide!$B$2:$P$403</definedName>
    <definedName name="Z_AAE64339_7183_4659_9C2B_36174D16CFF1_.wvu.FilterData" localSheetId="4" hidden="1">XP!$K$2:$K$17</definedName>
    <definedName name="Z_AB016EFE_2C81_4F5A_B842_5631F6C6CC65_.wvu.FilterData" localSheetId="2" hidden="1">BTG!$A$1:$AT$876</definedName>
    <definedName name="Z_AB016EFE_2C81_4F5A_B842_5631F6C6CC65_.wvu.FilterData" localSheetId="4" hidden="1">XP!$A$1:$AB$10</definedName>
    <definedName name="Z_AD207DA4_6320_49D9_8D52_362489E33B99_.wvu.FilterData" localSheetId="2" hidden="1">BTG!$A$1:$AR$876</definedName>
    <definedName name="Z_AD207DA4_6320_49D9_8D52_362489E33B99_.wvu.FilterData" localSheetId="4" hidden="1">XP!$A$1:$AB$10</definedName>
    <definedName name="Z_AD734D90_F6C0_4B65_B691_D8D47215CD41_.wvu.FilterData" localSheetId="2" hidden="1">BTG!$A$1:$AN$880</definedName>
    <definedName name="Z_AD734D90_F6C0_4B65_B691_D8D47215CD41_.wvu.FilterData" localSheetId="3" hidden="1">Guide!$B$2:$BQ$395</definedName>
    <definedName name="Z_AD734D90_F6C0_4B65_B691_D8D47215CD41_.wvu.FilterData" localSheetId="4" hidden="1">XP!$A$1:$AB$12</definedName>
    <definedName name="Z_B0840968_F331_4044_B0CF_A71FE4DD34E9_.wvu.FilterData" localSheetId="5" hidden="1">Ágora!$B$2:$AG$15</definedName>
    <definedName name="Z_B0840968_F331_4044_B0CF_A71FE4DD34E9_.wvu.FilterData" localSheetId="2" hidden="1">BTG!$B$2:$AL$880</definedName>
    <definedName name="Z_B0840968_F331_4044_B0CF_A71FE4DD34E9_.wvu.FilterData" localSheetId="4" hidden="1">XP!$B$2:$AB$12</definedName>
    <definedName name="Z_B27590C2_E0DC_4657_95F8_55B11CD54D39_.wvu.FilterData" localSheetId="2" hidden="1">BTG!$A$1:$AQ$876</definedName>
    <definedName name="Z_B27590C2_E0DC_4657_95F8_55B11CD54D39_.wvu.FilterData" localSheetId="4" hidden="1">XP!$A$1:$AB$10</definedName>
    <definedName name="Z_B4876385_CA32_42D4_8A9C_3EFCACA36F50_.wvu.FilterData" localSheetId="2" hidden="1">BTG!$A$1:$AN$880</definedName>
    <definedName name="Z_B4876385_CA32_42D4_8A9C_3EFCACA36F50_.wvu.FilterData" localSheetId="4" hidden="1">XP!$A$1:$AB$12</definedName>
    <definedName name="Z_B99BBA26_5B68_41D1_9AA0_00B351E37214_.wvu.FilterData" localSheetId="2" hidden="1">BTG!$A$1:$AS$876</definedName>
    <definedName name="Z_B99BBA26_5B68_41D1_9AA0_00B351E37214_.wvu.FilterData" localSheetId="4" hidden="1">XP!$A$1:$AB$10</definedName>
    <definedName name="Z_BF5C82B2_9729_47CF_B1FA_438E7730CFE7_.wvu.FilterData" localSheetId="2" hidden="1">BTG!$A$2:$AR$876</definedName>
    <definedName name="Z_BF5C82B2_9729_47CF_B1FA_438E7730CFE7_.wvu.FilterData" localSheetId="4" hidden="1">XP!$A$2:$AB$10</definedName>
    <definedName name="Z_BF8D8211_A6C3_4DFC_94D5_6BA2E54573C3_.wvu.FilterData" localSheetId="5" hidden="1">Ágora!$D$2:$F$26</definedName>
    <definedName name="Z_BF8D8211_A6C3_4DFC_94D5_6BA2E54573C3_.wvu.FilterData" localSheetId="2" hidden="1">BTG!$D$2:$F$885</definedName>
    <definedName name="Z_BF8D8211_A6C3_4DFC_94D5_6BA2E54573C3_.wvu.FilterData" localSheetId="4" hidden="1">XP!$D$2:$F$17</definedName>
    <definedName name="Z_C119DDB3_1EBE_496C_ACD2_85D9B79E3398_.wvu.FilterData" localSheetId="2" hidden="1">BTG!$A$1:$AN$880</definedName>
    <definedName name="Z_C119DDB3_1EBE_496C_ACD2_85D9B79E3398_.wvu.FilterData" localSheetId="4" hidden="1">XP!$A$1:$AB$12</definedName>
    <definedName name="Z_C16E7B89_AC82_4CF6_A0A4_263C3DD10A1A_.wvu.FilterData" localSheetId="5" hidden="1">Ágora!$K$2:$K$26</definedName>
    <definedName name="Z_C16E7B89_AC82_4CF6_A0A4_263C3DD10A1A_.wvu.FilterData" localSheetId="2" hidden="1">BTG!$K$2:$K$885</definedName>
    <definedName name="Z_C16E7B89_AC82_4CF6_A0A4_263C3DD10A1A_.wvu.FilterData" localSheetId="4" hidden="1">XP!$K$2:$K$17</definedName>
    <definedName name="Z_C17D0DA8_6111_475B_9418_28D6FD1FB24C_.wvu.FilterData" localSheetId="2" hidden="1">BTG!$A$1:$AO$885</definedName>
    <definedName name="Z_C17D0DA8_6111_475B_9418_28D6FD1FB24C_.wvu.FilterData" localSheetId="4" hidden="1">XP!$A$1:$AB$17</definedName>
    <definedName name="Z_C1C73B92_82B2_4A37_A718_BEE89D318B09_.wvu.FilterData" localSheetId="2" hidden="1">BTG!$A$1:$AT$876</definedName>
    <definedName name="Z_C1C73B92_82B2_4A37_A718_BEE89D318B09_.wvu.FilterData" localSheetId="4" hidden="1">XP!$A$1:$AB$10</definedName>
    <definedName name="Z_C4BD9173_007C_4836_A646_E1DDF6028F27_.wvu.FilterData" localSheetId="2" hidden="1">BTG!$A$2:$AT$876</definedName>
    <definedName name="Z_C4BD9173_007C_4836_A646_E1DDF6028F27_.wvu.FilterData" localSheetId="4" hidden="1">XP!$A$2:$AB$10</definedName>
    <definedName name="Z_C5FC561E_26A7_4A9C_905B_33B27147FCA5_.wvu.FilterData" localSheetId="2" hidden="1">BTG!$A$1:$AS$876</definedName>
    <definedName name="Z_C5FC561E_26A7_4A9C_905B_33B27147FCA5_.wvu.FilterData" localSheetId="4" hidden="1">XP!$A$1:$AB$10</definedName>
    <definedName name="Z_CC37C07C_0A4B_4C61_AB6D_04C2C1E2C98F_.wvu.FilterData" localSheetId="2" hidden="1">BTG!$A$1:$AR$876</definedName>
    <definedName name="Z_CC37C07C_0A4B_4C61_AB6D_04C2C1E2C98F_.wvu.FilterData" localSheetId="4" hidden="1">XP!$A$1:$AB$10</definedName>
    <definedName name="Z_CE8F1336_D789_4021_8225_101DC7BEDBA6_.wvu.FilterData" localSheetId="5" hidden="1">Ágora!$B$2:$AH$15</definedName>
    <definedName name="Z_CE8F1336_D789_4021_8225_101DC7BEDBA6_.wvu.FilterData" localSheetId="2" hidden="1">BTG!$B$2:$AM$880</definedName>
    <definedName name="Z_CE8F1336_D789_4021_8225_101DC7BEDBA6_.wvu.FilterData" localSheetId="1" hidden="1">'Clientes Novos'!$A$1:$P$1</definedName>
    <definedName name="Z_CE8F1336_D789_4021_8225_101DC7BEDBA6_.wvu.FilterData" localSheetId="6" hidden="1">Genial!$A$1:$BZ$40</definedName>
    <definedName name="Z_CE8F1336_D789_4021_8225_101DC7BEDBA6_.wvu.FilterData" localSheetId="3" hidden="1">Guide!$L$2:$L$403</definedName>
    <definedName name="Z_CE8F1336_D789_4021_8225_101DC7BEDBA6_.wvu.FilterData" localSheetId="9" hidden="1">'Interactive Brokers'!$B$2:$W$5</definedName>
    <definedName name="Z_CE8F1336_D789_4021_8225_101DC7BEDBA6_.wvu.FilterData" localSheetId="8" hidden="1">Pershing!$C$2:$AG$24</definedName>
    <definedName name="Z_CE8F1336_D789_4021_8225_101DC7BEDBA6_.wvu.FilterData" localSheetId="18" hidden="1">Saídas!$A$2:$K$798</definedName>
    <definedName name="Z_CE8F1336_D789_4021_8225_101DC7BEDBA6_.wvu.FilterData" localSheetId="4" hidden="1">XP!$B$2:$AB$12</definedName>
    <definedName name="Z_CE8F1336_D789_4021_8225_101DC7BEDBA6_.wvu.FilterData" localSheetId="11" hidden="1">'XP Arquivo'!$C$1:$BN$543</definedName>
    <definedName name="Z_CE9142C5_1989_40D3_A358_3EA9BB1673E0_.wvu.FilterData" localSheetId="2" hidden="1">BTG!$A$1:$AR$876</definedName>
    <definedName name="Z_CE9142C5_1989_40D3_A358_3EA9BB1673E0_.wvu.FilterData" localSheetId="4" hidden="1">XP!$A$1:$AB$10</definedName>
    <definedName name="Z_CEC84185_F7C8_46DA_991E_FCE30B19CD3E_.wvu.FilterData" localSheetId="2" hidden="1">BTG!$A$1:$AR$876</definedName>
    <definedName name="Z_CEC84185_F7C8_46DA_991E_FCE30B19CD3E_.wvu.FilterData" localSheetId="4" hidden="1">XP!$A$1:$AB$10</definedName>
    <definedName name="Z_CECCCEED_886E_4A88_AE6C_EC5F047FE0C4_.wvu.FilterData" localSheetId="2" hidden="1">BTG!$A$1:$AN$880</definedName>
    <definedName name="Z_CECCCEED_886E_4A88_AE6C_EC5F047FE0C4_.wvu.FilterData" localSheetId="4" hidden="1">XP!$A$1:$AB$12</definedName>
    <definedName name="Z_CF5FD663_24C5_406D_8A15_65BDE80E1D95_.wvu.FilterData" localSheetId="2" hidden="1">BTG!$A$2:$AT$876</definedName>
    <definedName name="Z_CF5FD663_24C5_406D_8A15_65BDE80E1D95_.wvu.FilterData" localSheetId="4" hidden="1">XP!$A$2:$AB$10</definedName>
    <definedName name="Z_D20983A1_759E_4417_AC7F_1923E2F63EB1_.wvu.FilterData" localSheetId="2" hidden="1">BTG!$A$1:$AR$885</definedName>
    <definedName name="Z_D20983A1_759E_4417_AC7F_1923E2F63EB1_.wvu.FilterData" localSheetId="4" hidden="1">XP!$A$1:$AB$17</definedName>
    <definedName name="Z_D39F18C3_786B_443F_9A5D_19FD15078095_.wvu.FilterData" localSheetId="5" hidden="1">Ágora!$B$2:$AF$16</definedName>
    <definedName name="Z_D39F18C3_786B_443F_9A5D_19FD15078095_.wvu.FilterData" localSheetId="2" hidden="1">BTG!$B$2:$AK$880</definedName>
    <definedName name="Z_D39F18C3_786B_443F_9A5D_19FD15078095_.wvu.FilterData" localSheetId="4" hidden="1">XP!$B$2:$AB$12</definedName>
    <definedName name="Z_D42D51EF_5BB6_4669_895A_29786C7B14FD_.wvu.FilterData" localSheetId="2" hidden="1">BTG!$A$1:$AO$884</definedName>
    <definedName name="Z_D42D51EF_5BB6_4669_895A_29786C7B14FD_.wvu.FilterData" localSheetId="4" hidden="1">XP!$A$1:$AB$16</definedName>
    <definedName name="Z_D445761F_3F94_4599_8F50_219546E4846F_.wvu.FilterData" localSheetId="2" hidden="1">BTG!$A$2:$AT$876</definedName>
    <definedName name="Z_D445761F_3F94_4599_8F50_219546E4846F_.wvu.FilterData" localSheetId="4" hidden="1">XP!$A$2:$AB$10</definedName>
    <definedName name="Z_D77C4513_4046_4643_AE23_327C59C0985D_.wvu.FilterData" localSheetId="2" hidden="1">BTG!$A$1:$AO$885</definedName>
    <definedName name="Z_D77C4513_4046_4643_AE23_327C59C0985D_.wvu.FilterData" localSheetId="4" hidden="1">XP!$A$1:$AB$17</definedName>
    <definedName name="Z_D7AE27AD_7CE8_43C9_AC12_24DDBC3B6D1A_.wvu.FilterData" localSheetId="2" hidden="1">BTG!$A$1:$AR$876</definedName>
    <definedName name="Z_D7AE27AD_7CE8_43C9_AC12_24DDBC3B6D1A_.wvu.FilterData" localSheetId="4" hidden="1">XP!$A$1:$AB$10</definedName>
    <definedName name="Z_D7CE4F3E_9F01_4629_8984_C24E2D6B2342_.wvu.FilterData" localSheetId="5" hidden="1">Ágora!$F$2:$F$26</definedName>
    <definedName name="Z_D7CE4F3E_9F01_4629_8984_C24E2D6B2342_.wvu.FilterData" localSheetId="2" hidden="1">BTG!$F$2:$F$885</definedName>
    <definedName name="Z_D7CE4F3E_9F01_4629_8984_C24E2D6B2342_.wvu.FilterData" localSheetId="4" hidden="1">XP!$F$2:$F$17</definedName>
    <definedName name="Z_DADAA5F0_7321_4480_9EF7_2840FB095521_.wvu.FilterData" localSheetId="2" hidden="1">BTG!$A$1:$AR$876</definedName>
    <definedName name="Z_DADAA5F0_7321_4480_9EF7_2840FB095521_.wvu.FilterData" localSheetId="4" hidden="1">XP!$A$1:$AB$10</definedName>
    <definedName name="Z_DC015777_3120_435E_8F73_0F4972C3316A_.wvu.FilterData" localSheetId="2" hidden="1">BTG!$A$2:$AS$876</definedName>
    <definedName name="Z_DC015777_3120_435E_8F73_0F4972C3316A_.wvu.FilterData" localSheetId="4" hidden="1">XP!$A$2:$AB$10</definedName>
    <definedName name="Z_DCC25393_2039_4B85_B312_27BA6C34EA2C_.wvu.FilterData" localSheetId="5" hidden="1">Ágora!$AG$2:$AG$26</definedName>
    <definedName name="Z_DCC25393_2039_4B85_B312_27BA6C34EA2C_.wvu.FilterData" localSheetId="2" hidden="1">BTG!$AL$2:$AL$885</definedName>
    <definedName name="Z_DD2B1637_CA30_44B9_BF99_DD099E933472_.wvu.FilterData" localSheetId="2" hidden="1">BTG!$A$1:$AR$876</definedName>
    <definedName name="Z_DD2B1637_CA30_44B9_BF99_DD099E933472_.wvu.FilterData" localSheetId="4" hidden="1">XP!$A$1:$AB$10</definedName>
    <definedName name="Z_DEB5CCF6_EC47_4D77_A2EC_37746F99DE08_.wvu.FilterData" localSheetId="2" hidden="1">BTG!$A$2:$AQ$876</definedName>
    <definedName name="Z_DEB5CCF6_EC47_4D77_A2EC_37746F99DE08_.wvu.FilterData" localSheetId="4" hidden="1">XP!$A$2:$AB$10</definedName>
    <definedName name="Z_E18CBD92_C435_4B2B_B003_622F39D0FB6E_.wvu.FilterData" localSheetId="2" hidden="1">BTG!$AT$8:$AT$873</definedName>
    <definedName name="Z_E29D021D_F618_47C0_AFF0_9EF62AD78214_.wvu.FilterData" localSheetId="2" hidden="1">BTG!$A$1:$AN$885</definedName>
    <definedName name="Z_E29D021D_F618_47C0_AFF0_9EF62AD78214_.wvu.FilterData" localSheetId="4" hidden="1">XP!$A$1:$AB$17</definedName>
    <definedName name="Z_E357E423_FD2E_4995_85ED_274107BC1BE1_.wvu.FilterData" localSheetId="2" hidden="1">BTG!$A$1:$AO$880</definedName>
    <definedName name="Z_E357E423_FD2E_4995_85ED_274107BC1BE1_.wvu.FilterData" localSheetId="4" hidden="1">XP!$A$1:$AB$12</definedName>
    <definedName name="Z_E439D560_7690_48A5_B762_AEDE88A4244B_.wvu.FilterData" localSheetId="5" hidden="1">Ágora!$B$2:$AG$15</definedName>
    <definedName name="Z_E439D560_7690_48A5_B762_AEDE88A4244B_.wvu.FilterData" localSheetId="2" hidden="1">BTG!$B$2:$AL$880</definedName>
    <definedName name="Z_E439D560_7690_48A5_B762_AEDE88A4244B_.wvu.FilterData" localSheetId="4" hidden="1">XP!$B$2:$AB$12</definedName>
    <definedName name="Z_E49C62EB_6024_4A1D_A6E2_C06BDCDEBA08_.wvu.FilterData" localSheetId="2" hidden="1">BTG!$A$1:$AT$876</definedName>
    <definedName name="Z_E49C62EB_6024_4A1D_A6E2_C06BDCDEBA08_.wvu.FilterData" localSheetId="4" hidden="1">XP!$A$1:$AB$10</definedName>
    <definedName name="Z_E6FFB11F_A6CD_4084_B8E2_3B3589F8A363_.wvu.FilterData" localSheetId="2" hidden="1">BTG!$A$1:$AR$876</definedName>
    <definedName name="Z_E6FFB11F_A6CD_4084_B8E2_3B3589F8A363_.wvu.FilterData" localSheetId="4" hidden="1">XP!$A$1:$AB$10</definedName>
    <definedName name="Z_E791514D_CA3E_4544_9FCC_188F08701105_.wvu.FilterData" localSheetId="5" hidden="1">Ágora!$M$2:$O$26</definedName>
    <definedName name="Z_E791514D_CA3E_4544_9FCC_188F08701105_.wvu.FilterData" localSheetId="2" hidden="1">BTG!$M$2:$O$885</definedName>
    <definedName name="Z_E791514D_CA3E_4544_9FCC_188F08701105_.wvu.FilterData" localSheetId="4" hidden="1">XP!$M$2:$O$17</definedName>
    <definedName name="Z_E88BB233_CF7D_42D8_97FB_8B410B618556_.wvu.FilterData" localSheetId="5" hidden="1">Ágora!$B$2:$AG$15</definedName>
    <definedName name="Z_E88BB233_CF7D_42D8_97FB_8B410B618556_.wvu.FilterData" localSheetId="2" hidden="1">BTG!$B$2:$AL$880</definedName>
    <definedName name="Z_E88BB233_CF7D_42D8_97FB_8B410B618556_.wvu.FilterData" localSheetId="4" hidden="1">XP!$B$2:$AB$12</definedName>
    <definedName name="Z_E9AD1629_2228_42F2_9D73_DE17C4F55B75_.wvu.FilterData" localSheetId="2" hidden="1">BTG!$H$1:$I$878</definedName>
    <definedName name="Z_E9AD1629_2228_42F2_9D73_DE17C4F55B75_.wvu.FilterData" localSheetId="4" hidden="1">XP!$H$1:$I$10</definedName>
    <definedName name="Z_EAFD1E17_D5AE_46C1_A1BD_4883ECA29D0A_.wvu.FilterData" localSheetId="5" hidden="1">Ágora!$M$2:$M$26</definedName>
    <definedName name="Z_EAFD1E17_D5AE_46C1_A1BD_4883ECA29D0A_.wvu.FilterData" localSheetId="2" hidden="1">BTG!$M$2:$M$885</definedName>
    <definedName name="Z_EAFD1E17_D5AE_46C1_A1BD_4883ECA29D0A_.wvu.FilterData" localSheetId="4" hidden="1">XP!$M$2:$M$17</definedName>
    <definedName name="Z_ECCF0638_5AF5_4B8E_A78E_A45F3462C7DE_.wvu.FilterData" localSheetId="5" hidden="1">Ágora!$B$2:$AD$16</definedName>
    <definedName name="Z_ECCF0638_5AF5_4B8E_A78E_A45F3462C7DE_.wvu.FilterData" localSheetId="2" hidden="1">BTG!$B$2:$AI$880</definedName>
    <definedName name="Z_ECCF0638_5AF5_4B8E_A78E_A45F3462C7DE_.wvu.FilterData" localSheetId="3" hidden="1">Guide!$K$2:$P$403</definedName>
    <definedName name="Z_ECCF0638_5AF5_4B8E_A78E_A45F3462C7DE_.wvu.FilterData" localSheetId="4" hidden="1">XP!$B$2:$AB$12</definedName>
    <definedName name="Z_ED6D5F31_0E80_4513_8AA4_CA312FB1737B_.wvu.FilterData" localSheetId="2" hidden="1">BTG!$A$2:$AN$880</definedName>
    <definedName name="Z_ED6D5F31_0E80_4513_8AA4_CA312FB1737B_.wvu.FilterData" localSheetId="4" hidden="1">XP!$A$2:$AB$12</definedName>
    <definedName name="Z_EE010A32_433C_4FCF_8AE3_498B670D7C20_.wvu.FilterData" localSheetId="5" hidden="1">Ágora!$B$2:$AG$15</definedName>
    <definedName name="Z_EE010A32_433C_4FCF_8AE3_498B670D7C20_.wvu.FilterData" localSheetId="2" hidden="1">BTG!$B$2:$AL$880</definedName>
    <definedName name="Z_EE010A32_433C_4FCF_8AE3_498B670D7C20_.wvu.FilterData" localSheetId="4" hidden="1">XP!$B$2:$AB$12</definedName>
    <definedName name="Z_F0873ABA_D81E_46E7_86BB_8828810FFACB_.wvu.FilterData" localSheetId="2" hidden="1">BTG!$A$1:$AN$880</definedName>
    <definedName name="Z_F0873ABA_D81E_46E7_86BB_8828810FFACB_.wvu.FilterData" localSheetId="4" hidden="1">XP!$A$1:$AB$12</definedName>
    <definedName name="Z_F0B31FB5_1A54_473E_AE10_B9F58E68A405_.wvu.FilterData" localSheetId="2" hidden="1">BTG!$A$2:$AR$876</definedName>
    <definedName name="Z_F0B31FB5_1A54_473E_AE10_B9F58E68A405_.wvu.FilterData" localSheetId="4" hidden="1">XP!$A$2:$AB$10</definedName>
    <definedName name="Z_F1ACA81F_4608_483A_B7F3_10D8711E342B_.wvu.FilterData" localSheetId="5" hidden="1">Ágora!$B$2:$AD$16</definedName>
    <definedName name="Z_F1ACA81F_4608_483A_B7F3_10D8711E342B_.wvu.FilterData" localSheetId="2" hidden="1">BTG!$B$2:$AI$880</definedName>
    <definedName name="Z_F1ACA81F_4608_483A_B7F3_10D8711E342B_.wvu.FilterData" localSheetId="1" hidden="1">'Clientes Novos'!$C$1</definedName>
    <definedName name="Z_F1ACA81F_4608_483A_B7F3_10D8711E342B_.wvu.FilterData" localSheetId="3" hidden="1">Guide!$B$2:$BP$395</definedName>
    <definedName name="Z_F1ACA81F_4608_483A_B7F3_10D8711E342B_.wvu.FilterData" localSheetId="4" hidden="1">XP!$B$2:$AB$12</definedName>
    <definedName name="Z_F769A117_6A3F_4D1D_9F6F_73D3450ED977_.wvu.FilterData" localSheetId="5" hidden="1">Ágora!$B$2:$Q$15</definedName>
    <definedName name="Z_F769A117_6A3F_4D1D_9F6F_73D3450ED977_.wvu.FilterData" localSheetId="2" hidden="1">BTG!$B$2:$Q$880</definedName>
    <definedName name="Z_F769A117_6A3F_4D1D_9F6F_73D3450ED977_.wvu.FilterData" localSheetId="4" hidden="1">XP!$B$2:$Q$12</definedName>
    <definedName name="Z_F8A6E3EE_4BB5_4B39_8979_C5057DBB9345_.wvu.FilterData" localSheetId="5" hidden="1">Ágora!$D$2:$F$26</definedName>
    <definedName name="Z_F8A6E3EE_4BB5_4B39_8979_C5057DBB9345_.wvu.FilterData" localSheetId="2" hidden="1">BTG!$D$2:$F$885</definedName>
    <definedName name="Z_F8A6E3EE_4BB5_4B39_8979_C5057DBB9345_.wvu.FilterData" localSheetId="4" hidden="1">XP!$D$2:$F$17</definedName>
    <definedName name="Z_F90483B5_78DD_4802_872A_653BD7AB8D23_.wvu.FilterData" localSheetId="2" hidden="1">BTG!$A$2:$AT$876</definedName>
    <definedName name="Z_F90483B5_78DD_4802_872A_653BD7AB8D23_.wvu.FilterData" localSheetId="4" hidden="1">XP!$A$2:$AB$10</definedName>
    <definedName name="Z_F9A77A88_1EBB_4A9F_AFA1_B9E1C00AA8BC_.wvu.FilterData" localSheetId="2" hidden="1">BTG!$A$2:$AT$876</definedName>
    <definedName name="Z_F9A77A88_1EBB_4A9F_AFA1_B9E1C00AA8BC_.wvu.FilterData" localSheetId="4" hidden="1">XP!$A$2:$AB$10</definedName>
    <definedName name="Z_F9AFACCF_C04D_4FB6_95F7_7EDDAA53507B_.wvu.FilterData" localSheetId="2" hidden="1">BTG!$A$1:$BB$880</definedName>
    <definedName name="Z_F9AFACCF_C04D_4FB6_95F7_7EDDAA53507B_.wvu.FilterData" localSheetId="4" hidden="1">XP!$A$1:$AD$12</definedName>
    <definedName name="Z_FAAE58BE_4155_4D6F_9E21_8B3768BA8C49_.wvu.FilterData" localSheetId="2" hidden="1">BTG!$A$1:$AR$876</definedName>
    <definedName name="Z_FAAE58BE_4155_4D6F_9E21_8B3768BA8C49_.wvu.FilterData" localSheetId="4" hidden="1">XP!$A$1:$AB$10</definedName>
    <definedName name="Z_FC5A03CD_D3BB_404C_BE7D_59F08B55EFE4_.wvu.FilterData" localSheetId="2" hidden="1">BTG!$A$1:$AN$880</definedName>
    <definedName name="Z_FC5A03CD_D3BB_404C_BE7D_59F08B55EFE4_.wvu.FilterData" localSheetId="4" hidden="1">XP!$A$1:$AB$12</definedName>
    <definedName name="Z_FCA4FEFB_7365_4AE0_888E_14A5383C7114_.wvu.FilterData" localSheetId="2" hidden="1">BTG!$A$2:$AP$876</definedName>
    <definedName name="Z_FCA4FEFB_7365_4AE0_888E_14A5383C7114_.wvu.FilterData" localSheetId="4" hidden="1">XP!$A$2:$AB$10</definedName>
    <definedName name="Z_FCF45D23_9773_4977_BD8F_65E57831A68A_.wvu.FilterData" localSheetId="2" hidden="1">BTG!$A$1:$AS$876</definedName>
    <definedName name="Z_FCF45D23_9773_4977_BD8F_65E57831A68A_.wvu.FilterData" localSheetId="4" hidden="1">XP!$A$1:$AB$10</definedName>
    <definedName name="Z_FD2C0852_D3E6_4A91_869C_918FAEF1964E_.wvu.FilterData" localSheetId="2" hidden="1">BTG!$A$2:$AS$876</definedName>
    <definedName name="Z_FD2C0852_D3E6_4A91_869C_918FAEF1964E_.wvu.FilterData" localSheetId="4" hidden="1">XP!$A$2:$AB$10</definedName>
    <definedName name="Z_FDE894F4_7B54_45FD_A34B_52FF69B78F6F_.wvu.FilterData" localSheetId="5" hidden="1">Ágora!$B$2:$AF$26</definedName>
    <definedName name="Z_FDE894F4_7B54_45FD_A34B_52FF69B78F6F_.wvu.FilterData" localSheetId="2" hidden="1">BTG!$B$2:$AK$885</definedName>
    <definedName name="Z_FDE894F4_7B54_45FD_A34B_52FF69B78F6F_.wvu.FilterData" localSheetId="3" hidden="1">Guide!$A$1:$BZ$395</definedName>
    <definedName name="Z_FDE894F4_7B54_45FD_A34B_52FF69B78F6F_.wvu.FilterData" localSheetId="4" hidden="1">XP!$B$2:$AB$17</definedName>
  </definedNames>
  <calcPr calcId="191029"/>
  <customWorkbookViews>
    <customWorkbookView name="Filtro 171" guid="{0B631953-2225-445C-BDCC-EE4A32A9BEC7}" maximized="1" windowWidth="0" windowHeight="0" activeSheetId="0"/>
    <customWorkbookView name="Filtro 170" guid="{57089D29-C113-4219-891B-CDF52F586CF5}" maximized="1" windowWidth="0" windowHeight="0" activeSheetId="0"/>
    <customWorkbookView name="Filtro 175" guid="{624FD1CE-CC14-4024-AA19-8BBD15733746}" maximized="1" windowWidth="0" windowHeight="0" activeSheetId="0"/>
    <customWorkbookView name="Filtro 174" guid="{58B2BC58-D8CE-47F4-A271-4E16D4527106}" maximized="1" windowWidth="0" windowHeight="0" activeSheetId="0"/>
    <customWorkbookView name="Filtro 173" guid="{9562F0AE-FE0D-4A38-8A48-1F97EFF63228}" maximized="1" windowWidth="0" windowHeight="0" activeSheetId="0"/>
    <customWorkbookView name="Filtro 172" guid="{086A2C97-6611-4C74-A9FD-D6B64F8DA975}" maximized="1" windowWidth="0" windowHeight="0" activeSheetId="0"/>
    <customWorkbookView name="Filtro 178" guid="{F9AFACCF-C04D-4FB6-95F7-7EDDAA53507B}" maximized="1" windowWidth="0" windowHeight="0" activeSheetId="0"/>
    <customWorkbookView name="Filtro 177" guid="{E9AD1629-2228-42F2-9D73-DE17C4F55B75}" maximized="1" windowWidth="0" windowHeight="0" activeSheetId="0"/>
    <customWorkbookView name="Filtro 176" guid="{6B974C80-F0C8-449A-9E3F-D03B3AEAF393}" maximized="1" windowWidth="0" windowHeight="0" activeSheetId="0"/>
    <customWorkbookView name="Filtro 41" guid="{EAFD1E17-D5AE-46C1-A1BD-4883ECA29D0A}" maximized="1" windowWidth="0" windowHeight="0" activeSheetId="0"/>
    <customWorkbookView name="Filtro 40" guid="{D39F18C3-786B-443F-9A5D-19FD15078095}" maximized="1" windowWidth="0" windowHeight="0" activeSheetId="0"/>
    <customWorkbookView name="Filtro 43" guid="{F8A6E3EE-4BB5-4B39-8979-C5057DBB9345}" maximized="1" windowWidth="0" windowHeight="0" activeSheetId="0"/>
    <customWorkbookView name="Filtro 42" guid="{9B9B6A9C-CB4A-4AC2-A53A-59853055E71B}" maximized="1" windowWidth="0" windowHeight="0" activeSheetId="0"/>
    <customWorkbookView name="Filtro 45" guid="{1F66366C-2259-4B69-B051-FA679609A418}" maximized="1" windowWidth="0" windowHeight="0" activeSheetId="0"/>
    <customWorkbookView name="Filtro 44" guid="{28A6BDA0-2509-4E7B-AAFA-96EC559CB0FC}" maximized="1" windowWidth="0" windowHeight="0" activeSheetId="0"/>
    <customWorkbookView name="Filtro 47" guid="{DCC25393-2039-4B85-B312-27BA6C34EA2C}" maximized="1" windowWidth="0" windowHeight="0" activeSheetId="0"/>
    <customWorkbookView name="Filtro 46" guid="{BF8D8211-A6C3-4DFC-94D5-6BA2E54573C3}" maximized="1" windowWidth="0" windowHeight="0" activeSheetId="0"/>
    <customWorkbookView name="Filtro 49" guid="{76FEA0D7-AB98-421C-A185-6B69FC1DCBC8}" maximized="1" windowWidth="0" windowHeight="0" activeSheetId="0"/>
    <customWorkbookView name="Filtro 48" guid="{9A5C9F59-C026-473A-9726-A4D418DCCBE3}" maximized="1" windowWidth="0" windowHeight="0" activeSheetId="0"/>
    <customWorkbookView name="Filtro 3" guid="{95C9E21D-705B-478E-AA2E-AEDD57DA9556}" maximized="1" windowWidth="0" windowHeight="0" activeSheetId="0"/>
    <customWorkbookView name="Filtro 2" guid="{441D7D77-8A98-4595-A78C-39297B03F6E0}" maximized="1" windowWidth="0" windowHeight="0" activeSheetId="0"/>
    <customWorkbookView name="Filtro 1" guid="{CE8F1336-D789-4021-8225-101DC7BEDBA6}" maximized="1" windowWidth="0" windowHeight="0" activeSheetId="0"/>
    <customWorkbookView name="Filtro 7" guid="{AAD79EDA-299E-4B22-9D4B-B2FCF72662CA}" maximized="1" windowWidth="0" windowHeight="0" activeSheetId="0"/>
    <customWorkbookView name="Filtro 6" guid="{177B5F89-042B-4A6E-BCC4-E8D1EC0F84C6}" maximized="1" windowWidth="0" windowHeight="0" activeSheetId="0"/>
    <customWorkbookView name="Filtro 5" guid="{7B04241B-97E7-4C05-BF0A-1D9441E82C71}" maximized="1" windowWidth="0" windowHeight="0" activeSheetId="0"/>
    <customWorkbookView name="Filtro 4" guid="{F1ACA81F-4608-483A-B7F3-10D8711E342B}" maximized="1" windowWidth="0" windowHeight="0" activeSheetId="0"/>
    <customWorkbookView name="Filtro 102" guid="{1783D291-D344-44DB-826A-C0D2E0F1D836}" maximized="1" windowWidth="0" windowHeight="0" activeSheetId="0"/>
    <customWorkbookView name="Filtro 101" guid="{B27590C2-E0DC-4657-95F8-55B11CD54D39}" maximized="1" windowWidth="0" windowHeight="0" activeSheetId="0"/>
    <customWorkbookView name="Filtro 100" guid="{FCA4FEFB-7365-4AE0-888E-14A5383C7114}" maximized="1" windowWidth="0" windowHeight="0" activeSheetId="0"/>
    <customWorkbookView name="Filtro 106" guid="{A98EDA4A-BE9A-4C3F-AAB4-4A710DA3711E}" maximized="1" windowWidth="0" windowHeight="0" activeSheetId="0"/>
    <customWorkbookView name="Filtro 105" guid="{A4C8B5B8-C47D-4980-8479-BD33402B28A8}" maximized="1" windowWidth="0" windowHeight="0" activeSheetId="0"/>
    <customWorkbookView name="Filtro 104" guid="{0A9E1638-B1CC-4561-BC1D-FE78AB995289}" maximized="1" windowWidth="0" windowHeight="0" activeSheetId="0"/>
    <customWorkbookView name="Filtro 103" guid="{005C3F2E-0E57-43EC-AFBA-ABFF55D84450}" maximized="1" windowWidth="0" windowHeight="0" activeSheetId="0"/>
    <customWorkbookView name="Filtro 30" guid="{0F568B8B-433E-4EC5-BCE3-67332A3CE4AC}" maximized="1" windowWidth="0" windowHeight="0" activeSheetId="0"/>
    <customWorkbookView name="Filtro 32" guid="{42AC4FC6-0ABE-4F13-86F6-05491674471F}" maximized="1" windowWidth="0" windowHeight="0" activeSheetId="0"/>
    <customWorkbookView name="Filtro 31" guid="{A2F641D9-2BAF-444F-8B58-6AEEC71B0D6A}" maximized="1" windowWidth="0" windowHeight="0" activeSheetId="0"/>
    <customWorkbookView name="Filtro 34" guid="{653E552E-C2BD-416C-9747-CA5C2F4E1B6F}" maximized="1" windowWidth="0" windowHeight="0" activeSheetId="0"/>
    <customWorkbookView name="Filtro 33" guid="{84A2558B-E28A-4381-9575-A486B56066F7}" maximized="1" windowWidth="0" windowHeight="0" activeSheetId="0"/>
    <customWorkbookView name="Filtro 36" guid="{953D3FD2-4D5E-4B84-8FCA-59B2E1A5C9F4}" maximized="1" windowWidth="0" windowHeight="0" activeSheetId="0"/>
    <customWorkbookView name="Filtro 35" guid="{6849F353-50B7-4BFD-A206-7D090209E086}" maximized="1" windowWidth="0" windowHeight="0" activeSheetId="0"/>
    <customWorkbookView name="Filtro 38" guid="{6FCB51DC-0FDC-4A9A-A30B-3ABB10912876}" maximized="1" windowWidth="0" windowHeight="0" activeSheetId="0"/>
    <customWorkbookView name="Filtro 37" guid="{5FEA4BB8-F1EE-4567-9BF6-BD0CBAFB674F}" maximized="1" windowWidth="0" windowHeight="0" activeSheetId="0"/>
    <customWorkbookView name="Filtro 39" guid="{10EB3BC6-B371-40A9-90CF-B971C2CD4FCF}" maximized="1" windowWidth="0" windowHeight="0" activeSheetId="0"/>
    <customWorkbookView name="Filtro 19" guid="{5590142B-70A1-4E01-B393-A556485C0C74}" maximized="1" windowWidth="0" windowHeight="0" activeSheetId="0"/>
    <customWorkbookView name="Filtro 153" guid="{DC015777-3120-435E-8F73-0F4972C3316A}" maximized="1" windowWidth="0" windowHeight="0" activeSheetId="0"/>
    <customWorkbookView name="Filtro 152" guid="{9D6F5956-D306-439F-ABF7-877B250B53B9}" maximized="1" windowWidth="0" windowHeight="0" activeSheetId="0"/>
    <customWorkbookView name="Filtro 151" guid="{0DF58B06-29B0-4EC4-A8BA-24C0617D90FF}" maximized="1" windowWidth="0" windowHeight="0" activeSheetId="0"/>
    <customWorkbookView name="Filtro 150" guid="{08C944BB-198D-4D4C-A3C6-3BC66F3A709B}" maximized="1" windowWidth="0" windowHeight="0" activeSheetId="0"/>
    <customWorkbookView name="Filtro 157" guid="{AB016EFE-2C81-4F5A-B842-5631F6C6CC65}" maximized="1" windowWidth="0" windowHeight="0" activeSheetId="0"/>
    <customWorkbookView name="Filtro 156" guid="{2E77C71C-CCBD-415A-9909-AFDFB75459ED}" maximized="1" windowWidth="0" windowHeight="0" activeSheetId="0"/>
    <customWorkbookView name="Filtro 155" guid="{D445761F-3F94-4599-8F50-219546E4846F}" maximized="1" windowWidth="0" windowHeight="0" activeSheetId="0"/>
    <customWorkbookView name="Filtro 154" guid="{E49C62EB-6024-4A1D-A6E2-C06BDCDEBA08}" maximized="1" windowWidth="0" windowHeight="0" activeSheetId="0"/>
    <customWorkbookView name="Filtro 159" guid="{C1C73B92-82B2-4A37-A718-BEE89D318B09}" maximized="1" windowWidth="0" windowHeight="0" activeSheetId="0"/>
    <customWorkbookView name="Filtro 158" guid="{83CA3C6C-27A8-48C7-9765-BB855EDA63DD}" maximized="1" windowWidth="0" windowHeight="0" activeSheetId="0"/>
    <customWorkbookView name="Filtro 21" guid="{48FC617E-B4F6-40D2-93B5-54FC8482FA85}" maximized="1" windowWidth="0" windowHeight="0" activeSheetId="0"/>
    <customWorkbookView name="Filtro 20" guid="{79B2CDFA-9180-4C32-B2E7-DC53BBEFF78B}" maximized="1" windowWidth="0" windowHeight="0" activeSheetId="0"/>
    <customWorkbookView name="Filtro 23" guid="{79BF0A4A-8372-4F24-A580-BFA924EB3C24}" maximized="1" windowWidth="0" windowHeight="0" activeSheetId="0"/>
    <customWorkbookView name="Filtro 22" guid="{507E2304-013C-480E-97F1-C24D9F524401}" maximized="1" windowWidth="0" windowHeight="0" activeSheetId="0"/>
    <customWorkbookView name="Filtro 25" guid="{FDE894F4-7B54-45FD-A34B-52FF69B78F6F}" maximized="1" windowWidth="0" windowHeight="0" activeSheetId="0"/>
    <customWorkbookView name="Filtro 9" guid="{2B24B616-B814-40E8-B52A-2196C8C30B91}" maximized="1" windowWidth="0" windowHeight="0" activeSheetId="0"/>
    <customWorkbookView name="Filtro 24" guid="{43DB0920-79AC-44DD-AF7E-5F90DBBDBE8E}" maximized="1" windowWidth="0" windowHeight="0" activeSheetId="0"/>
    <customWorkbookView name="Filtro 8" guid="{AD734D90-F6C0-4B65-B691-D8D47215CD41}" maximized="1" windowWidth="0" windowHeight="0" activeSheetId="0"/>
    <customWorkbookView name="Filtro 27" guid="{32B7B033-28CE-45AF-A9B1-D47A189936F4}" maximized="1" windowWidth="0" windowHeight="0" activeSheetId="0"/>
    <customWorkbookView name="Filtro 26" guid="{812CE15E-6234-4B80-B85A-78FF7BCECFCA}" maximized="1" windowWidth="0" windowHeight="0" activeSheetId="0"/>
    <customWorkbookView name="Filtro 29" guid="{2B3853DF-BB50-4292-8DE9-56D1F14183C5}" maximized="1" windowWidth="0" windowHeight="0" activeSheetId="0"/>
    <customWorkbookView name="Filtro 28" guid="{80970B97-B11E-49BE-B753-5819EEDB3169}" maximized="1" windowWidth="0" windowHeight="0" activeSheetId="0"/>
    <customWorkbookView name="Filtro 160" guid="{E18CBD92-C435-4B2B-B003-622F39D0FB6E}" maximized="1" windowWidth="0" windowHeight="0" activeSheetId="0"/>
    <customWorkbookView name="Filtro 164" guid="{32A28787-215B-42C0-A85F-FAE3B0DE4A05}" maximized="1" windowWidth="0" windowHeight="0" activeSheetId="0"/>
    <customWorkbookView name="Filtro 163" guid="{CF5FD663-24C5-406D-8A15-65BDE80E1D95}" maximized="1" windowWidth="0" windowHeight="0" activeSheetId="0"/>
    <customWorkbookView name="Filtro 162" guid="{19CFA383-A6D8-4C77-9A1A-61F458E7DD75}" maximized="1" windowWidth="0" windowHeight="0" activeSheetId="0"/>
    <customWorkbookView name="Filtro 161" guid="{F90483B5-78DD-4802-872A-653BD7AB8D23}" maximized="1" windowWidth="0" windowHeight="0" activeSheetId="0"/>
    <customWorkbookView name="Filtro 168" guid="{F9A77A88-1EBB-4A9F-AFA1-B9E1C00AA8BC}" maximized="1" windowWidth="0" windowHeight="0" activeSheetId="0"/>
    <customWorkbookView name="Filtro 167" guid="{C4BD9173-007C-4836-A646-E1DDF6028F27}" maximized="1" windowWidth="0" windowHeight="0" activeSheetId="0"/>
    <customWorkbookView name="Filtro 166" guid="{9B4BBF8B-5E45-4F54-9BFD-378831A04EAF}" maximized="1" windowWidth="0" windowHeight="0" activeSheetId="0"/>
    <customWorkbookView name="Filtro 165" guid="{A9077E2D-AF54-4060-8D54-93004C0FE432}" maximized="1" windowWidth="0" windowHeight="0" activeSheetId="0"/>
    <customWorkbookView name="Filtro 90" guid="{D42D51EF-5BB6-4669-895A-29786C7B14FD}" maximized="1" windowWidth="0" windowHeight="0" activeSheetId="0"/>
    <customWorkbookView name="Filtro 169" guid="{60F88B8E-C139-4DA1-A815-B66FAC0190AC}" maximized="1" windowWidth="0" windowHeight="0" activeSheetId="0"/>
    <customWorkbookView name="Filtro 92" guid="{44782B31-FED3-401B-A4E9-F6DF6E527615}" maximized="1" windowWidth="0" windowHeight="0" activeSheetId="0"/>
    <customWorkbookView name="Filtro 91" guid="{0C220D37-6C58-49A5-AA38-60E607D97D75}" maximized="1" windowWidth="0" windowHeight="0" activeSheetId="0"/>
    <customWorkbookView name="Filtro 94" guid="{A7E78EDF-3223-4DDF-A9EB-2E1C239F686D}" maximized="1" windowWidth="0" windowHeight="0" activeSheetId="0"/>
    <customWorkbookView name="Filtro 93" guid="{0A2FF26B-BCA5-4BAD-B96E-78B572452D6C}" maximized="1" windowWidth="0" windowHeight="0" activeSheetId="0"/>
    <customWorkbookView name="Filtro 96" guid="{8FA71049-59B6-4FE5-91E4-97CED9C50D44}" maximized="1" windowWidth="0" windowHeight="0" activeSheetId="0"/>
    <customWorkbookView name="Filtro 95" guid="{C17D0DA8-6111-475B-9418-28D6FD1FB24C}" maximized="1" windowWidth="0" windowHeight="0" activeSheetId="0"/>
    <customWorkbookView name="Filtro 10" guid="{AAE64339-7183-4659-9C2B-36174D16CFF1}" maximized="1" windowWidth="0" windowHeight="0" activeSheetId="0"/>
    <customWorkbookView name="Filtro 98" guid="{8BB751CA-65B6-4011-8A5E-CF377E3DA9F7}" maximized="1" windowWidth="0" windowHeight="0" activeSheetId="0"/>
    <customWorkbookView name="Filtro 97" guid="{D77C4513-4046-4643-AE23-327C59C0985D}" maximized="1" windowWidth="0" windowHeight="0" activeSheetId="0"/>
    <customWorkbookView name="Filtro 12" guid="{ECCF0638-5AF5-4B8E-A78E-A45F3462C7DE}" maximized="1" windowWidth="0" windowHeight="0" activeSheetId="0"/>
    <customWorkbookView name="Filtro 11" guid="{222D1635-AAC0-4922-9111-8B5B1F873A0D}" maximized="1" windowWidth="0" windowHeight="0" activeSheetId="0"/>
    <customWorkbookView name="Filtro 99" guid="{94B521B1-4831-44C6-9980-7A62C2DD25B2}" maximized="1" windowWidth="0" windowHeight="0" activeSheetId="0"/>
    <customWorkbookView name="Filtro 14" guid="{34CA1416-B651-40A7-A141-3E339851BC4E}" maximized="1" windowWidth="0" windowHeight="0" activeSheetId="0"/>
    <customWorkbookView name="Filtro 13" guid="{07AA79E9-F8CF-4BD5-847B-91A9B18C6F6E}" maximized="1" windowWidth="0" windowHeight="0" activeSheetId="0"/>
    <customWorkbookView name="Filtro 16" guid="{62ADE476-6BE3-40ED-8346-6AC79CFD0A33}" maximized="1" windowWidth="0" windowHeight="0" activeSheetId="0"/>
    <customWorkbookView name="Filtro 15" guid="{9E71FCE5-6E01-4534-87C5-A649A06C749F}" maximized="1" windowWidth="0" windowHeight="0" activeSheetId="0"/>
    <customWorkbookView name="Filtro 18" guid="{A1E9899E-B829-4A42-A2BA-10F781D3703B}" maximized="1" windowWidth="0" windowHeight="0" activeSheetId="0"/>
    <customWorkbookView name="Filtro 17" guid="{95E092B8-926A-4F51-BF71-AF56BB62B0EA}" maximized="1" windowWidth="0" windowHeight="0" activeSheetId="0"/>
    <customWorkbookView name="Filtro 131" guid="{9AFB3448-AC6F-41E6-A2C8-D4CB7A0E958E}" maximized="1" windowWidth="0" windowHeight="0" activeSheetId="0"/>
    <customWorkbookView name="Filtro 130" guid="{804C58B1-7B87-4FCF-AF5E-F1B075E2675A}" maximized="1" windowWidth="0" windowHeight="0" activeSheetId="0"/>
    <customWorkbookView name="Filtro 135" guid="{588D7C21-D228-44AB-9328-41265335AA75}" maximized="1" windowWidth="0" windowHeight="0" activeSheetId="0"/>
    <customWorkbookView name="Filtro 134" guid="{CEC84185-F7C8-46DA-991E-FCE30B19CD3E}" maximized="1" windowWidth="0" windowHeight="0" activeSheetId="0"/>
    <customWorkbookView name="Filtro 133" guid="{0120FD5E-97CE-4DFE-AD43-19BBAF6F0ECF}" maximized="1" windowWidth="0" windowHeight="0" activeSheetId="0"/>
    <customWorkbookView name="Filtro 132" guid="{BF5C82B2-9729-47CF-B1FA-438E7730CFE7}" maximized="1" windowWidth="0" windowHeight="0" activeSheetId="0"/>
    <customWorkbookView name="Filtro 139" guid="{C5FC561E-26A7-4A9C-905B-33B27147FCA5}" maximized="1" windowWidth="0" windowHeight="0" activeSheetId="0"/>
    <customWorkbookView name="Filtro 138" guid="{FCF45D23-9773-4977-BD8F-65E57831A68A}" maximized="1" windowWidth="0" windowHeight="0" activeSheetId="0"/>
    <customWorkbookView name="Filtro 137" guid="{6DF88590-1B40-4786-BEFC-2CB6964BE996}" maximized="1" windowWidth="0" windowHeight="0" activeSheetId="0"/>
    <customWorkbookView name="Filtro 136" guid="{73BE3D28-595E-45B9-A43E-664F0572BA01}" maximized="1" windowWidth="0" windowHeight="0" activeSheetId="0"/>
    <customWorkbookView name="Filtro 81" guid="{300851CF-51AF-4272-85A8-315C57623A00}" maximized="1" windowWidth="0" windowHeight="0" activeSheetId="0"/>
    <customWorkbookView name="Filtro 80" guid="{9EB2E58C-10EA-414F-8E2E-313CAC99DC92}" maximized="1" windowWidth="0" windowHeight="0" activeSheetId="0"/>
    <customWorkbookView name="Filtro 83" guid="{E29D021D-F618-47C0-AFF0-9EF62AD78214}" maximized="1" windowWidth="0" windowHeight="0" activeSheetId="0"/>
    <customWorkbookView name="Filtro 82" guid="{709E71BC-BCCE-45D7-B21B-65E052CB7115}" maximized="1" windowWidth="0" windowHeight="0" activeSheetId="0"/>
    <customWorkbookView name="Filtro 129" guid="{2A2E27CA-019D-4CB0-A98D-E530F97DA265}" maximized="1" windowWidth="0" windowHeight="0" activeSheetId="0"/>
    <customWorkbookView name="Filtro 85" guid="{C119DDB3-1EBE-496C-ACD2-85D9B79E3398}" maximized="1" windowWidth="0" windowHeight="0" activeSheetId="0"/>
    <customWorkbookView name="Filtro 84" guid="{360C1881-0963-415F-A932-CE92C7FFDA46}" maximized="1" windowWidth="0" windowHeight="0" activeSheetId="0"/>
    <customWorkbookView name="Filtro 87" guid="{4E417734-A782-4EF6-BE79-ECAFD30EB591}" maximized="1" windowWidth="0" windowHeight="0" activeSheetId="0"/>
    <customWorkbookView name="Filtro 86" guid="{E357E423-FD2E-4995-85ED-274107BC1BE1}" maximized="1" windowWidth="0" windowHeight="0" activeSheetId="0"/>
    <customWorkbookView name="Filtro 89" guid="{96966D80-2566-4B97-8859-74A504E1F965}" maximized="1" windowWidth="0" windowHeight="0" activeSheetId="0"/>
    <customWorkbookView name="Filtro 88" guid="{2495C28F-4581-421C-BEB9-B2D9DB6777A0}" maximized="1" windowWidth="0" windowHeight="0" activeSheetId="0"/>
    <customWorkbookView name="Filtro 142" guid="{AA10996E-17C8-42A1-9BF5-74325BCB6D4F}" maximized="1" windowWidth="0" windowHeight="0" activeSheetId="0"/>
    <customWorkbookView name="Filtro 141" guid="{48E959BE-3A80-4BB5-B3E8-5CE2C436903F}" maximized="1" windowWidth="0" windowHeight="0" activeSheetId="0"/>
    <customWorkbookView name="Filtro 140" guid="{B99BBA26-5B68-41D1-9AA0-00B351E37214}" maximized="1" windowWidth="0" windowHeight="0" activeSheetId="0"/>
    <customWorkbookView name="Filtro 146" guid="{68998C8A-BBF7-4942-900E-AE9E17FD76C2}" maximized="1" windowWidth="0" windowHeight="0" activeSheetId="0"/>
    <customWorkbookView name="Filtro 145" guid="{1DF678FA-118E-49A8-A7BA-2701B27D7403}" maximized="1" windowWidth="0" windowHeight="0" activeSheetId="0"/>
    <customWorkbookView name="Filtro 144" guid="{56AB86D9-BFFD-4E52-B3AC-025E70843030}" maximized="1" windowWidth="0" windowHeight="0" activeSheetId="0"/>
    <customWorkbookView name="Filtro 143" guid="{0281A971-B398-4BDF-865C-FAE921670F98}" maximized="1" windowWidth="0" windowHeight="0" activeSheetId="0"/>
    <customWorkbookView name="Filtro 149" guid="{FD2C0852-D3E6-4A91-869C-918FAEF1964E}" maximized="1" windowWidth="0" windowHeight="0" activeSheetId="0"/>
    <customWorkbookView name="Filtro 148" guid="{6FC383D6-ADB3-4C56-85C7-4B760BC08BC5}" maximized="1" windowWidth="0" windowHeight="0" activeSheetId="0"/>
    <customWorkbookView name="Filtro 147" guid="{95411DC0-B14B-4CDD-B84E-6AAF1348A85F}" maximized="1" windowWidth="0" windowHeight="0" activeSheetId="0"/>
    <customWorkbookView name="Filtro 70" guid="{16D568E2-7767-4FE6-82BC-7A6ECC586CD5}" maximized="1" windowWidth="0" windowHeight="0" activeSheetId="0"/>
    <customWorkbookView name="Filtro 72" guid="{5C204F55-7B55-4282-B9DA-8BF37130A582}" maximized="1" windowWidth="0" windowHeight="0" activeSheetId="0"/>
    <customWorkbookView name="Filtro 71" guid="{11A1401D-1776-4FE8-AE10-C1EE9F1034FD}" maximized="1" windowWidth="0" windowHeight="0" activeSheetId="0"/>
    <customWorkbookView name="Filtro 74" guid="{E439D560-7690-48A5-B762-AEDE88A4244B}" maximized="1" windowWidth="0" windowHeight="0" activeSheetId="0"/>
    <customWorkbookView name="Filtro 73" guid="{304FF5AE-E344-4FC0-8277-B56927E37FFD}" maximized="1" windowWidth="0" windowHeight="0" activeSheetId="0"/>
    <customWorkbookView name="Filtro 76" guid="{FC5A03CD-D3BB-404C-BE7D-59F08B55EFE4}" maximized="1" windowWidth="0" windowHeight="0" activeSheetId="0"/>
    <customWorkbookView name="Filtro 75" guid="{B4876385-CA32-42D4-8A9C-3EFCACA36F50}" maximized="1" windowWidth="0" windowHeight="0" activeSheetId="0"/>
    <customWorkbookView name="Filtro 78" guid="{ED6D5F31-0E80-4513-8AA4-CA312FB1737B}" maximized="1" windowWidth="0" windowHeight="0" activeSheetId="0"/>
    <customWorkbookView name="Filtro 77" guid="{CECCCEED-886E-4A88-AE6C-EC5F047FE0C4}" maximized="1" windowWidth="0" windowHeight="0" activeSheetId="0"/>
    <customWorkbookView name="Filtro 79" guid="{120BE289-9AB1-42A7-9F90-F7FBFD0A8D6D}" maximized="1" windowWidth="0" windowHeight="0" activeSheetId="0"/>
    <customWorkbookView name="Filtro 113" guid="{F0B31FB5-1A54-473E-AE10-B9F58E68A405}" maximized="1" windowWidth="0" windowHeight="0" activeSheetId="0"/>
    <customWorkbookView name="Filtro 112" guid="{D20983A1-759E-4417-AC7F-1923E2F63EB1}" maximized="1" windowWidth="0" windowHeight="0" activeSheetId="0"/>
    <customWorkbookView name="Filtro 111" guid="{1459707D-3D0E-4862-B717-3AF1C86909B8}" maximized="1" windowWidth="0" windowHeight="0" activeSheetId="0"/>
    <customWorkbookView name="Filtro 110" guid="{2EA3B6BC-FB22-4530-807B-0088C32E5B69}" maximized="1" windowWidth="0" windowHeight="0" activeSheetId="0"/>
    <customWorkbookView name="Filtro 117" guid="{21152ADB-5885-4611-9040-B418846878B3}" maximized="1" windowWidth="0" windowHeight="0" activeSheetId="0"/>
    <customWorkbookView name="Filtro 116" guid="{CE9142C5-1989-40D3-A358-3EA9BB1673E0}" maximized="1" windowWidth="0" windowHeight="0" activeSheetId="0"/>
    <customWorkbookView name="Filtro 115" guid="{DD2B1637-CA30-44B9-BF99-DD099E933472}" maximized="1" windowWidth="0" windowHeight="0" activeSheetId="0"/>
    <customWorkbookView name="Filtro 114" guid="{FAAE58BE-4155-4D6F-9E21-8B3768BA8C49}" maximized="1" windowWidth="0" windowHeight="0" activeSheetId="0"/>
    <customWorkbookView name="Filtro 109" guid="{79E615CE-7200-4099-B2B4-EC94ADA6BD3A}" maximized="1" windowWidth="0" windowHeight="0" activeSheetId="0"/>
    <customWorkbookView name="Filtro 61" guid="{60B70526-5C89-4CD1-B5F5-2D72E7CA7157}" maximized="1" windowWidth="0" windowHeight="0" activeSheetId="0"/>
    <customWorkbookView name="Filtro 108" guid="{A6219133-3AD1-4467-8BA3-B50779A80DB2}" maximized="1" windowWidth="0" windowHeight="0" activeSheetId="0"/>
    <customWorkbookView name="Filtro 60" guid="{31656569-EF85-4ECA-9D93-51434305A728}" maximized="1" windowWidth="0" windowHeight="0" activeSheetId="0"/>
    <customWorkbookView name="Filtro 107" guid="{DEB5CCF6-EC47-4D77-A2EC-37746F99DE08}" maximized="1" windowWidth="0" windowHeight="0" activeSheetId="0"/>
    <customWorkbookView name="Filtro 63" guid="{F0873ABA-D81E-46E7-86BB-8828810FFACB}" maximized="1" windowWidth="0" windowHeight="0" activeSheetId="0"/>
    <customWorkbookView name="Filtro 62" guid="{737B1CB6-4314-4335-BD41-2DE50462F1D4}" maximized="1" windowWidth="0" windowHeight="0" activeSheetId="0"/>
    <customWorkbookView name="Filtro 65" guid="{8BD46759-7F46-403D-B802-7FD61EB20116}" maximized="1" windowWidth="0" windowHeight="0" activeSheetId="0"/>
    <customWorkbookView name="Filtro 64" guid="{F769A117-6A3F-4D1D-9F6F-73D3450ED977}" maximized="1" windowWidth="0" windowHeight="0" activeSheetId="0"/>
    <customWorkbookView name="Filtro 67" guid="{2711E045-2834-4568-85DC-313058AEDA57}" maximized="1" windowWidth="0" windowHeight="0" activeSheetId="0"/>
    <customWorkbookView name="Filtro 66" guid="{B0840968-F331-4044-B0CF-A71FE4DD34E9}" maximized="1" windowWidth="0" windowHeight="0" activeSheetId="0"/>
    <customWorkbookView name="Filtro 69" guid="{EE010A32-433C-4FCF-8AE3-498B670D7C20}" maximized="1" windowWidth="0" windowHeight="0" activeSheetId="0"/>
    <customWorkbookView name="Filtro 68" guid="{E88BB233-CF7D-42D8-97FB-8B410B618556}" maximized="1" windowWidth="0" windowHeight="0" activeSheetId="0"/>
    <customWorkbookView name="Filtro 120" guid="{67A3419E-B7E6-4DC8-97A9-7155EFFC3478}" maximized="1" windowWidth="0" windowHeight="0" activeSheetId="0"/>
    <customWorkbookView name="Filtro 124" guid="{1D983855-5557-4B3B-9099-C466168724D8}" maximized="1" windowWidth="0" windowHeight="0" activeSheetId="0"/>
    <customWorkbookView name="Filtro 123" guid="{A1A099AD-D369-4E4B-8C1B-766CC0D8D96C}" maximized="1" windowWidth="0" windowHeight="0" activeSheetId="0"/>
    <customWorkbookView name="Filtro 122" guid="{CC37C07C-0A4B-4C61-AB6D-04C2C1E2C98F}" maximized="1" windowWidth="0" windowHeight="0" activeSheetId="0"/>
    <customWorkbookView name="Filtro 121" guid="{05DF73DA-7A3D-4800-8001-E312D2A71E93}" maximized="1" windowWidth="0" windowHeight="0" activeSheetId="0"/>
    <customWorkbookView name="Filtro 128" guid="{E6FFB11F-A6CD-4084-B8E2-3B3589F8A363}" maximized="1" windowWidth="0" windowHeight="0" activeSheetId="0"/>
    <customWorkbookView name="Filtro 127" guid="{AD207DA4-6320-49D9-8D52-362489E33B99}" maximized="1" windowWidth="0" windowHeight="0" activeSheetId="0"/>
    <customWorkbookView name="Filtro 126" guid="{24FEC9BA-0D24-45A7-9414-60A08CE87F13}" maximized="1" windowWidth="0" windowHeight="0" activeSheetId="0"/>
    <customWorkbookView name="Filtro 125" guid="{DADAA5F0-7321-4480-9EF7-2840FB095521}" maximized="1" windowWidth="0" windowHeight="0" activeSheetId="0"/>
    <customWorkbookView name="Filtro 50" guid="{91B0E9AE-0257-41AC-8E5B-4DCDAEEE161D}" maximized="1" windowWidth="0" windowHeight="0" activeSheetId="0"/>
    <customWorkbookView name="Filtro 119" guid="{689FE937-B46E-4909-AF94-2122B5E03F8A}" maximized="1" windowWidth="0" windowHeight="0" activeSheetId="0"/>
    <customWorkbookView name="Filtro 118" guid="{D7AE27AD-7CE8-43C9-AC12-24DDBC3B6D1A}" maximized="1" windowWidth="0" windowHeight="0" activeSheetId="0"/>
    <customWorkbookView name="Filtro 52" guid="{016BC0AF-9EBD-4E94-9C6A-92B3BD01E9DC}" maximized="1" windowWidth="0" windowHeight="0" activeSheetId="0"/>
    <customWorkbookView name="Filtro 51" guid="{A692BB14-8A1D-42CB-A272-4B754E40859D}" maximized="1" windowWidth="0" windowHeight="0" activeSheetId="0"/>
    <customWorkbookView name="Filtro 54" guid="{8D1B8FE8-9D91-403A-AF37-9B88861C5255}" maximized="1" windowWidth="0" windowHeight="0" activeSheetId="0"/>
    <customWorkbookView name="Filtro 53" guid="{6A978024-A1E5-44EF-B110-FCFE9E1BFB0F}" maximized="1" windowWidth="0" windowHeight="0" activeSheetId="0"/>
    <customWorkbookView name="Filtro 56" guid="{C16E7B89-AC82-4CF6-A0A4-263C3DD10A1A}" maximized="1" windowWidth="0" windowHeight="0" activeSheetId="0"/>
    <customWorkbookView name="Filtro 55" guid="{AABB136E-885C-4A02-9CD8-E0BC77290773}" maximized="1" windowWidth="0" windowHeight="0" activeSheetId="0"/>
    <customWorkbookView name="Filtro 58" guid="{D7CE4F3E-9F01-4629-8984-C24E2D6B2342}" maximized="1" windowWidth="0" windowHeight="0" activeSheetId="0"/>
    <customWorkbookView name="Filtro 57" guid="{107E4882-E925-40F0-A3E2-8C82B5BA1482}" maximized="1" windowWidth="0" windowHeight="0" activeSheetId="0"/>
    <customWorkbookView name="Filtro 59" guid="{E791514D-CA3E-4544-9FCC-188F0870110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K25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M22" i="15" s="1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D23" i="15"/>
  <c r="K22" i="15"/>
  <c r="D22" i="15"/>
  <c r="M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P11" i="15"/>
  <c r="D11" i="15"/>
  <c r="K10" i="15"/>
  <c r="D10" i="15"/>
  <c r="D9" i="15"/>
  <c r="M8" i="15"/>
  <c r="D8" i="15"/>
  <c r="D7" i="15"/>
  <c r="K14" i="15" s="1"/>
  <c r="D6" i="15"/>
  <c r="D5" i="15"/>
  <c r="M4" i="15"/>
  <c r="K4" i="15"/>
  <c r="D4" i="15"/>
  <c r="K3" i="15"/>
  <c r="D3" i="15"/>
  <c r="D2" i="15"/>
  <c r="F27" i="14"/>
  <c r="E27" i="14"/>
  <c r="D27" i="14"/>
  <c r="C27" i="14"/>
  <c r="B27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/>
  <c r="S539" i="11"/>
  <c r="H539" i="11"/>
  <c r="BS538" i="11" a="1"/>
  <c r="BS538" i="11"/>
  <c r="S538" i="11"/>
  <c r="H538" i="11"/>
  <c r="BS537" i="11" a="1"/>
  <c r="BS537" i="11"/>
  <c r="S537" i="11"/>
  <c r="H537" i="11"/>
  <c r="BS536" i="11" a="1"/>
  <c r="BS536" i="11"/>
  <c r="S536" i="11"/>
  <c r="H536" i="11"/>
  <c r="BS535" i="11" a="1"/>
  <c r="BS535" i="11"/>
  <c r="S535" i="11"/>
  <c r="H535" i="11"/>
  <c r="BS534" i="11" a="1"/>
  <c r="BS534" i="1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/>
  <c r="S505" i="11"/>
  <c r="H505" i="11"/>
  <c r="BS504" i="11" a="1"/>
  <c r="BS504" i="11"/>
  <c r="S504" i="11"/>
  <c r="H504" i="11"/>
  <c r="BS503" i="11" a="1"/>
  <c r="BS503" i="1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/>
  <c r="H484" i="11"/>
  <c r="BS483" i="11" a="1"/>
  <c r="BS483" i="11"/>
  <c r="S483" i="11"/>
  <c r="H483" i="11"/>
  <c r="BS482" i="11" a="1"/>
  <c r="BS482" i="11"/>
  <c r="S482" i="11"/>
  <c r="H482" i="11"/>
  <c r="BS481" i="11" a="1"/>
  <c r="BS481" i="11"/>
  <c r="S481" i="11"/>
  <c r="H481" i="11"/>
  <c r="BS480" i="11" a="1"/>
  <c r="BS480" i="11"/>
  <c r="S480" i="11"/>
  <c r="H480" i="11"/>
  <c r="BS479" i="11" a="1"/>
  <c r="BS479" i="1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/>
  <c r="S473" i="11"/>
  <c r="H473" i="11"/>
  <c r="BS472" i="11" a="1"/>
  <c r="BS472" i="11"/>
  <c r="H472" i="11"/>
  <c r="BS471" i="11" a="1"/>
  <c r="BS471" i="11"/>
  <c r="S471" i="11"/>
  <c r="H471" i="11"/>
  <c r="BS470" i="11" a="1"/>
  <c r="BS470" i="1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/>
  <c r="S454" i="11"/>
  <c r="H454" i="11"/>
  <c r="BS453" i="11" a="1"/>
  <c r="BS453" i="11"/>
  <c r="S453" i="11"/>
  <c r="H453" i="11"/>
  <c r="I453" i="11" s="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/>
  <c r="S419" i="11"/>
  <c r="H419" i="11"/>
  <c r="BS418" i="11" a="1"/>
  <c r="BS418" i="11"/>
  <c r="S418" i="11"/>
  <c r="H418" i="11"/>
  <c r="BS417" i="11" a="1"/>
  <c r="BS417" i="11"/>
  <c r="S417" i="11"/>
  <c r="H417" i="11"/>
  <c r="BS416" i="11" a="1"/>
  <c r="BS416" i="11"/>
  <c r="S416" i="11"/>
  <c r="H416" i="11"/>
  <c r="BS415" i="11" a="1"/>
  <c r="BS415" i="1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/>
  <c r="S372" i="11"/>
  <c r="H372" i="11"/>
  <c r="BS371" i="11" a="1"/>
  <c r="BS371" i="11"/>
  <c r="S371" i="11"/>
  <c r="H371" i="11"/>
  <c r="BS370" i="11" a="1"/>
  <c r="BS370" i="11"/>
  <c r="S370" i="11"/>
  <c r="H370" i="11"/>
  <c r="BS369" i="11" a="1"/>
  <c r="BS369" i="11"/>
  <c r="S369" i="11"/>
  <c r="H369" i="11"/>
  <c r="BS368" i="11" a="1"/>
  <c r="BS368" i="11"/>
  <c r="S368" i="11"/>
  <c r="H368" i="11"/>
  <c r="BS367" i="11" a="1"/>
  <c r="BS367" i="11"/>
  <c r="S367" i="11"/>
  <c r="H367" i="11"/>
  <c r="BS366" i="11" a="1"/>
  <c r="BS366" i="11"/>
  <c r="H366" i="11"/>
  <c r="BS365" i="11" a="1"/>
  <c r="BS365" i="1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/>
  <c r="H357" i="11"/>
  <c r="BS356" i="11" a="1"/>
  <c r="BS356" i="11"/>
  <c r="S356" i="11"/>
  <c r="H356" i="11"/>
  <c r="BS355" i="11" a="1"/>
  <c r="BS355" i="1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/>
  <c r="S316" i="11"/>
  <c r="H316" i="11"/>
  <c r="BS315" i="11" a="1"/>
  <c r="BS315" i="11"/>
  <c r="S315" i="11"/>
  <c r="H315" i="11"/>
  <c r="BS314" i="11" a="1"/>
  <c r="BS314" i="1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/>
  <c r="S286" i="11"/>
  <c r="H286" i="11"/>
  <c r="BS285" i="11" a="1"/>
  <c r="BS285" i="11"/>
  <c r="S285" i="11"/>
  <c r="H285" i="11"/>
  <c r="BS284" i="11" a="1"/>
  <c r="BS284" i="1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/>
  <c r="S250" i="11"/>
  <c r="H250" i="11"/>
  <c r="BS249" i="11" a="1"/>
  <c r="BS249" i="11"/>
  <c r="S249" i="11"/>
  <c r="H249" i="11"/>
  <c r="BS248" i="11" a="1"/>
  <c r="BS248" i="11"/>
  <c r="S248" i="11"/>
  <c r="H248" i="11"/>
  <c r="BS247" i="11" a="1"/>
  <c r="BS247" i="11"/>
  <c r="S247" i="11"/>
  <c r="H247" i="11"/>
  <c r="BS246" i="11" a="1"/>
  <c r="BS246" i="1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/>
  <c r="S194" i="11"/>
  <c r="H194" i="11"/>
  <c r="BS193" i="11" a="1"/>
  <c r="BS193" i="1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/>
  <c r="S182" i="11"/>
  <c r="H182" i="11"/>
  <c r="BS181" i="11" a="1"/>
  <c r="BS181" i="1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/>
  <c r="S169" i="11"/>
  <c r="H169" i="11"/>
  <c r="BS168" i="11" a="1"/>
  <c r="BS168" i="11"/>
  <c r="S168" i="11"/>
  <c r="H168" i="11"/>
  <c r="BS167" i="11" a="1"/>
  <c r="BS167" i="11"/>
  <c r="S167" i="11"/>
  <c r="H167" i="11"/>
  <c r="BS166" i="11" a="1"/>
  <c r="BS166" i="11"/>
  <c r="S166" i="11"/>
  <c r="H166" i="11"/>
  <c r="BS165" i="11" a="1"/>
  <c r="BS165" i="11"/>
  <c r="S165" i="11"/>
  <c r="H165" i="11"/>
  <c r="BS164" i="11" a="1"/>
  <c r="BS164" i="11"/>
  <c r="S164" i="11"/>
  <c r="H164" i="11"/>
  <c r="BS163" i="11" a="1"/>
  <c r="BS163" i="11"/>
  <c r="S163" i="11"/>
  <c r="H163" i="11"/>
  <c r="BS162" i="11" a="1"/>
  <c r="BS162" i="1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/>
  <c r="S108" i="11"/>
  <c r="H108" i="11"/>
  <c r="BS107" i="11" a="1"/>
  <c r="BS107" i="1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/>
  <c r="S43" i="11"/>
  <c r="H43" i="11"/>
  <c r="BS42" i="11" a="1"/>
  <c r="BS42" i="11"/>
  <c r="S42" i="11"/>
  <c r="H42" i="11"/>
  <c r="BS41" i="11" a="1"/>
  <c r="BS41" i="11"/>
  <c r="S41" i="11"/>
  <c r="H41" i="11"/>
  <c r="BS40" i="11" a="1"/>
  <c r="BS40" i="11"/>
  <c r="S40" i="11"/>
  <c r="H40" i="11"/>
  <c r="BS39" i="11" a="1"/>
  <c r="BS39" i="11"/>
  <c r="S39" i="11"/>
  <c r="H39" i="11"/>
  <c r="BS38" i="11" a="1"/>
  <c r="BS38" i="1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/>
  <c r="S33" i="11"/>
  <c r="H33" i="11"/>
  <c r="BS32" i="11" a="1"/>
  <c r="BS32" i="11"/>
  <c r="S32" i="11"/>
  <c r="H32" i="11"/>
  <c r="BS31" i="11" a="1"/>
  <c r="BS31" i="11"/>
  <c r="S31" i="11"/>
  <c r="H31" i="11"/>
  <c r="BS30" i="11" a="1"/>
  <c r="BS30" i="11"/>
  <c r="S30" i="11"/>
  <c r="H30" i="11"/>
  <c r="BS29" i="11" a="1"/>
  <c r="BS29" i="11"/>
  <c r="S29" i="11"/>
  <c r="H29" i="11"/>
  <c r="BS28" i="11" a="1"/>
  <c r="BS28" i="11"/>
  <c r="S28" i="11"/>
  <c r="H28" i="11"/>
  <c r="BS27" i="11" a="1"/>
  <c r="BS27" i="11"/>
  <c r="S27" i="11"/>
  <c r="H27" i="11"/>
  <c r="BS26" i="11" a="1"/>
  <c r="BS26" i="11"/>
  <c r="S26" i="11"/>
  <c r="H26" i="11"/>
  <c r="BS25" i="11" a="1"/>
  <c r="BS25" i="11"/>
  <c r="S25" i="11"/>
  <c r="H25" i="11"/>
  <c r="BS24" i="11" a="1"/>
  <c r="BS24" i="11"/>
  <c r="S24" i="11"/>
  <c r="H24" i="11"/>
  <c r="BS23" i="11" a="1"/>
  <c r="BS23" i="11"/>
  <c r="S23" i="11"/>
  <c r="H23" i="11"/>
  <c r="BS22" i="11" a="1"/>
  <c r="BS22" i="11"/>
  <c r="S22" i="11"/>
  <c r="H22" i="11"/>
  <c r="BS21" i="11" a="1"/>
  <c r="BS21" i="11"/>
  <c r="S21" i="11"/>
  <c r="H21" i="11"/>
  <c r="BS20" i="11" a="1"/>
  <c r="BS20" i="11"/>
  <c r="S20" i="11"/>
  <c r="H20" i="11"/>
  <c r="BS19" i="11" a="1"/>
  <c r="BS19" i="11"/>
  <c r="S19" i="11"/>
  <c r="H19" i="11"/>
  <c r="BS18" i="11" a="1"/>
  <c r="BS18" i="1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/>
  <c r="S7" i="11"/>
  <c r="H7" i="11"/>
  <c r="BS6" i="11" a="1"/>
  <c r="BS6" i="11"/>
  <c r="S6" i="11"/>
  <c r="H6" i="11"/>
  <c r="BS5" i="11" a="1"/>
  <c r="BS5" i="11"/>
  <c r="S5" i="11"/>
  <c r="H5" i="11"/>
  <c r="BS4" i="11" a="1"/>
  <c r="BS4" i="11"/>
  <c r="S4" i="11"/>
  <c r="H4" i="11"/>
  <c r="BS3" i="11" a="1"/>
  <c r="BS3" i="11"/>
  <c r="S3" i="11"/>
  <c r="H3" i="11"/>
  <c r="BS2" i="11" a="1"/>
  <c r="BS2" i="1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K15" i="14" s="1"/>
  <c r="AT26" i="8"/>
  <c r="J13" i="14" s="1"/>
  <c r="J15" i="14" s="1"/>
  <c r="AS26" i="8"/>
  <c r="I13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/>
  <c r="G395" i="3" s="1"/>
  <c r="V395" i="3"/>
  <c r="J395" i="3"/>
  <c r="CK394" i="3" a="1"/>
  <c r="CK394" i="3" s="1"/>
  <c r="V394" i="3"/>
  <c r="J394" i="3"/>
  <c r="G394" i="3"/>
  <c r="CK393" i="3" a="1"/>
  <c r="CK393" i="3" s="1"/>
  <c r="G393" i="3" s="1"/>
  <c r="V393" i="3"/>
  <c r="J393" i="3"/>
  <c r="CK392" i="3" a="1"/>
  <c r="CK392" i="3" s="1"/>
  <c r="V392" i="3"/>
  <c r="J392" i="3"/>
  <c r="G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/>
  <c r="G388" i="3" s="1"/>
  <c r="V388" i="3"/>
  <c r="J388" i="3"/>
  <c r="CK387" i="3" a="1"/>
  <c r="CK387" i="3" s="1"/>
  <c r="G387" i="3" s="1"/>
  <c r="V387" i="3"/>
  <c r="J387" i="3"/>
  <c r="CK386" i="3" a="1"/>
  <c r="CK386" i="3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/>
  <c r="G378" i="3" s="1"/>
  <c r="V378" i="3"/>
  <c r="J378" i="3"/>
  <c r="CK377" i="3" a="1"/>
  <c r="CK377" i="3" s="1"/>
  <c r="G377" i="3" s="1"/>
  <c r="V377" i="3"/>
  <c r="J377" i="3"/>
  <c r="CK376" i="3" a="1"/>
  <c r="CK376" i="3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 s="1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/>
  <c r="G368" i="3" s="1"/>
  <c r="V368" i="3"/>
  <c r="J368" i="3"/>
  <c r="CK367" i="3" a="1"/>
  <c r="CK367" i="3" s="1"/>
  <c r="G367" i="3" s="1"/>
  <c r="V367" i="3"/>
  <c r="J367" i="3"/>
  <c r="CK366" i="3" a="1"/>
  <c r="CK366" i="3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/>
  <c r="G360" i="3" s="1"/>
  <c r="V360" i="3"/>
  <c r="J360" i="3"/>
  <c r="CK359" i="3" a="1"/>
  <c r="CK359" i="3" s="1"/>
  <c r="G359" i="3" s="1"/>
  <c r="V359" i="3"/>
  <c r="J359" i="3"/>
  <c r="CK358" i="3" a="1"/>
  <c r="CK358" i="3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/>
  <c r="G352" i="3" s="1"/>
  <c r="V352" i="3"/>
  <c r="J352" i="3"/>
  <c r="CK351" i="3" a="1"/>
  <c r="CK351" i="3" s="1"/>
  <c r="G351" i="3" s="1"/>
  <c r="V351" i="3"/>
  <c r="J351" i="3"/>
  <c r="CK350" i="3" a="1"/>
  <c r="CK350" i="3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/>
  <c r="G344" i="3" s="1"/>
  <c r="V344" i="3"/>
  <c r="J344" i="3"/>
  <c r="CK343" i="3" a="1"/>
  <c r="CK343" i="3" s="1"/>
  <c r="G343" i="3" s="1"/>
  <c r="V343" i="3"/>
  <c r="J343" i="3"/>
  <c r="CK342" i="3" a="1"/>
  <c r="CK342" i="3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/>
  <c r="G336" i="3" s="1"/>
  <c r="V336" i="3"/>
  <c r="J336" i="3"/>
  <c r="CK335" i="3" a="1"/>
  <c r="CK335" i="3" s="1"/>
  <c r="G335" i="3" s="1"/>
  <c r="V335" i="3"/>
  <c r="J335" i="3"/>
  <c r="CK334" i="3" a="1"/>
  <c r="CK334" i="3"/>
  <c r="G334" i="3" s="1"/>
  <c r="V334" i="3"/>
  <c r="J334" i="3"/>
  <c r="CK333" i="3" a="1"/>
  <c r="CK333" i="3" s="1"/>
  <c r="G333" i="3" s="1"/>
  <c r="V333" i="3"/>
  <c r="J333" i="3"/>
  <c r="CK332" i="3" a="1"/>
  <c r="CK332" i="3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/>
  <c r="G328" i="3" s="1"/>
  <c r="V328" i="3"/>
  <c r="J328" i="3"/>
  <c r="CK327" i="3" a="1"/>
  <c r="CK327" i="3" s="1"/>
  <c r="G327" i="3" s="1"/>
  <c r="V327" i="3"/>
  <c r="J327" i="3"/>
  <c r="CK326" i="3" a="1"/>
  <c r="CK326" i="3"/>
  <c r="G326" i="3" s="1"/>
  <c r="V326" i="3"/>
  <c r="J326" i="3"/>
  <c r="CK325" i="3" a="1"/>
  <c r="CK325" i="3" s="1"/>
  <c r="G325" i="3" s="1"/>
  <c r="V325" i="3"/>
  <c r="J325" i="3"/>
  <c r="CK324" i="3" a="1"/>
  <c r="CK324" i="3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/>
  <c r="G320" i="3" s="1"/>
  <c r="V320" i="3"/>
  <c r="J320" i="3"/>
  <c r="CK319" i="3" a="1"/>
  <c r="CK319" i="3" s="1"/>
  <c r="G319" i="3" s="1"/>
  <c r="V319" i="3"/>
  <c r="J319" i="3"/>
  <c r="CK318" i="3" a="1"/>
  <c r="CK318" i="3"/>
  <c r="G318" i="3" s="1"/>
  <c r="V318" i="3"/>
  <c r="J318" i="3"/>
  <c r="CK317" i="3" a="1"/>
  <c r="CK317" i="3" s="1"/>
  <c r="G317" i="3" s="1"/>
  <c r="V317" i="3"/>
  <c r="J317" i="3"/>
  <c r="CK316" i="3" a="1"/>
  <c r="CK316" i="3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/>
  <c r="G312" i="3" s="1"/>
  <c r="V312" i="3"/>
  <c r="J312" i="3"/>
  <c r="CK311" i="3" a="1"/>
  <c r="CK311" i="3" s="1"/>
  <c r="G311" i="3" s="1"/>
  <c r="V311" i="3"/>
  <c r="J311" i="3"/>
  <c r="CK310" i="3" a="1"/>
  <c r="CK310" i="3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V299" i="3"/>
  <c r="J299" i="3"/>
  <c r="G299" i="3"/>
  <c r="CK298" i="3" a="1"/>
  <c r="CK298" i="3"/>
  <c r="G298" i="3" s="1"/>
  <c r="V298" i="3"/>
  <c r="J298" i="3"/>
  <c r="CK297" i="3" a="1"/>
  <c r="CK297" i="3"/>
  <c r="G297" i="3" s="1"/>
  <c r="V297" i="3"/>
  <c r="J297" i="3"/>
  <c r="CK296" i="3" a="1"/>
  <c r="CK296" i="3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/>
  <c r="G288" i="3" s="1"/>
  <c r="V288" i="3"/>
  <c r="J288" i="3"/>
  <c r="CK287" i="3" a="1"/>
  <c r="CK287" i="3" s="1"/>
  <c r="G287" i="3" s="1"/>
  <c r="V287" i="3"/>
  <c r="J287" i="3"/>
  <c r="CK286" i="3" a="1"/>
  <c r="CK286" i="3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/>
  <c r="G282" i="3" s="1"/>
  <c r="V282" i="3"/>
  <c r="J282" i="3"/>
  <c r="CK281" i="3" a="1"/>
  <c r="CK281" i="3"/>
  <c r="G281" i="3" s="1"/>
  <c r="V281" i="3"/>
  <c r="J281" i="3"/>
  <c r="CK280" i="3" a="1"/>
  <c r="CK280" i="3"/>
  <c r="G280" i="3" s="1"/>
  <c r="V280" i="3"/>
  <c r="J280" i="3"/>
  <c r="CK279" i="3" a="1"/>
  <c r="CK279" i="3" s="1"/>
  <c r="G279" i="3" s="1"/>
  <c r="V279" i="3"/>
  <c r="J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/>
  <c r="G272" i="3" s="1"/>
  <c r="V272" i="3"/>
  <c r="J272" i="3"/>
  <c r="CK271" i="3" a="1"/>
  <c r="CK271" i="3" s="1"/>
  <c r="G271" i="3" s="1"/>
  <c r="V271" i="3"/>
  <c r="J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V267" i="3"/>
  <c r="J267" i="3"/>
  <c r="G267" i="3"/>
  <c r="CK266" i="3" a="1"/>
  <c r="CK266" i="3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V259" i="3"/>
  <c r="J259" i="3"/>
  <c r="G259" i="3"/>
  <c r="CK258" i="3" a="1"/>
  <c r="CK258" i="3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/>
  <c r="G250" i="3" s="1"/>
  <c r="V250" i="3"/>
  <c r="J250" i="3"/>
  <c r="CK249" i="3" a="1"/>
  <c r="CK249" i="3" s="1"/>
  <c r="G249" i="3" s="1"/>
  <c r="V249" i="3"/>
  <c r="J249" i="3"/>
  <c r="CK248" i="3" a="1"/>
  <c r="CK248" i="3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/>
  <c r="G242" i="3" s="1"/>
  <c r="V242" i="3"/>
  <c r="J242" i="3"/>
  <c r="CK241" i="3" a="1"/>
  <c r="CK241" i="3" s="1"/>
  <c r="G241" i="3" s="1"/>
  <c r="V241" i="3"/>
  <c r="J241" i="3"/>
  <c r="CK240" i="3" a="1"/>
  <c r="CK240" i="3"/>
  <c r="G240" i="3" s="1"/>
  <c r="V240" i="3"/>
  <c r="J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/>
  <c r="G226" i="3" s="1"/>
  <c r="V226" i="3"/>
  <c r="J226" i="3"/>
  <c r="CK225" i="3" a="1"/>
  <c r="CK225" i="3" s="1"/>
  <c r="G225" i="3" s="1"/>
  <c r="V225" i="3"/>
  <c r="J225" i="3"/>
  <c r="CK224" i="3" a="1"/>
  <c r="CK224" i="3"/>
  <c r="G224" i="3" s="1"/>
  <c r="V224" i="3"/>
  <c r="J224" i="3"/>
  <c r="CK223" i="3" a="1"/>
  <c r="CK223" i="3" s="1"/>
  <c r="G223" i="3" s="1"/>
  <c r="V223" i="3"/>
  <c r="J223" i="3"/>
  <c r="CK222" i="3" a="1"/>
  <c r="CK222" i="3" s="1"/>
  <c r="V222" i="3"/>
  <c r="J222" i="3"/>
  <c r="G222" i="3"/>
  <c r="CK221" i="3" a="1"/>
  <c r="CK221" i="3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/>
  <c r="G217" i="3" s="1"/>
  <c r="V217" i="3"/>
  <c r="J217" i="3"/>
  <c r="CK216" i="3" a="1"/>
  <c r="CK216" i="3" s="1"/>
  <c r="G216" i="3" s="1"/>
  <c r="V216" i="3"/>
  <c r="J216" i="3"/>
  <c r="CK215" i="3" a="1"/>
  <c r="CK215" i="3"/>
  <c r="G215" i="3" s="1"/>
  <c r="V215" i="3"/>
  <c r="J215" i="3"/>
  <c r="CK214" i="3" a="1"/>
  <c r="CK214" i="3" s="1"/>
  <c r="G214" i="3" s="1"/>
  <c r="V214" i="3"/>
  <c r="J214" i="3"/>
  <c r="CK213" i="3" a="1"/>
  <c r="CK213" i="3"/>
  <c r="G213" i="3" s="1"/>
  <c r="V213" i="3"/>
  <c r="J213" i="3"/>
  <c r="CK212" i="3" a="1"/>
  <c r="CK212" i="3" s="1"/>
  <c r="G212" i="3" s="1"/>
  <c r="V212" i="3"/>
  <c r="J212" i="3"/>
  <c r="CK211" i="3" a="1"/>
  <c r="CK211" i="3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/>
  <c r="G207" i="3" s="1"/>
  <c r="V207" i="3"/>
  <c r="J207" i="3"/>
  <c r="CK206" i="3" a="1"/>
  <c r="CK206" i="3" s="1"/>
  <c r="G206" i="3" s="1"/>
  <c r="V206" i="3"/>
  <c r="J206" i="3"/>
  <c r="CK205" i="3" a="1"/>
  <c r="CK205" i="3"/>
  <c r="G205" i="3" s="1"/>
  <c r="V205" i="3"/>
  <c r="J205" i="3"/>
  <c r="CK204" i="3" a="1"/>
  <c r="CK204" i="3" s="1"/>
  <c r="G204" i="3" s="1"/>
  <c r="V204" i="3"/>
  <c r="J204" i="3"/>
  <c r="CK203" i="3" a="1"/>
  <c r="CK203" i="3"/>
  <c r="G203" i="3" s="1"/>
  <c r="V203" i="3"/>
  <c r="J203" i="3"/>
  <c r="CK202" i="3" a="1"/>
  <c r="CK202" i="3" s="1"/>
  <c r="G202" i="3" s="1"/>
  <c r="V202" i="3"/>
  <c r="J202" i="3"/>
  <c r="CK201" i="3" a="1"/>
  <c r="CK201" i="3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/>
  <c r="G195" i="3" s="1"/>
  <c r="V195" i="3"/>
  <c r="J195" i="3"/>
  <c r="CK194" i="3" a="1"/>
  <c r="CK194" i="3" s="1"/>
  <c r="G194" i="3" s="1"/>
  <c r="V194" i="3"/>
  <c r="J194" i="3"/>
  <c r="CK193" i="3" a="1"/>
  <c r="CK193" i="3"/>
  <c r="G193" i="3" s="1"/>
  <c r="V193" i="3"/>
  <c r="J193" i="3"/>
  <c r="CK192" i="3" a="1"/>
  <c r="CK192" i="3" s="1"/>
  <c r="G192" i="3" s="1"/>
  <c r="V192" i="3"/>
  <c r="J192" i="3"/>
  <c r="CK191" i="3" a="1"/>
  <c r="CK191" i="3"/>
  <c r="G191" i="3" s="1"/>
  <c r="V191" i="3"/>
  <c r="J191" i="3"/>
  <c r="CK190" i="3" a="1"/>
  <c r="CK190" i="3" s="1"/>
  <c r="V190" i="3"/>
  <c r="J190" i="3"/>
  <c r="G190" i="3"/>
  <c r="CK189" i="3" a="1"/>
  <c r="CK189" i="3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/>
  <c r="G185" i="3" s="1"/>
  <c r="V185" i="3"/>
  <c r="J185" i="3"/>
  <c r="CK184" i="3" a="1"/>
  <c r="CK184" i="3" s="1"/>
  <c r="G184" i="3" s="1"/>
  <c r="V184" i="3"/>
  <c r="J184" i="3"/>
  <c r="CK183" i="3" a="1"/>
  <c r="CK183" i="3"/>
  <c r="G183" i="3" s="1"/>
  <c r="V183" i="3"/>
  <c r="J183" i="3"/>
  <c r="CK182" i="3" a="1"/>
  <c r="CK182" i="3" s="1"/>
  <c r="G182" i="3" s="1"/>
  <c r="V182" i="3"/>
  <c r="J182" i="3"/>
  <c r="CK181" i="3" a="1"/>
  <c r="CK181" i="3"/>
  <c r="G181" i="3" s="1"/>
  <c r="V181" i="3"/>
  <c r="J181" i="3"/>
  <c r="CK180" i="3" a="1"/>
  <c r="CK180" i="3" s="1"/>
  <c r="G180" i="3" s="1"/>
  <c r="V180" i="3"/>
  <c r="J180" i="3"/>
  <c r="CK179" i="3" a="1"/>
  <c r="CK179" i="3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/>
  <c r="G175" i="3" s="1"/>
  <c r="V175" i="3"/>
  <c r="J175" i="3"/>
  <c r="CK174" i="3" a="1"/>
  <c r="CK174" i="3" s="1"/>
  <c r="G174" i="3" s="1"/>
  <c r="V174" i="3"/>
  <c r="J174" i="3"/>
  <c r="CK173" i="3" a="1"/>
  <c r="CK173" i="3"/>
  <c r="G173" i="3" s="1"/>
  <c r="V173" i="3"/>
  <c r="J173" i="3"/>
  <c r="CK172" i="3" a="1"/>
  <c r="CK172" i="3" s="1"/>
  <c r="G172" i="3" s="1"/>
  <c r="V172" i="3"/>
  <c r="J172" i="3"/>
  <c r="CK171" i="3" a="1"/>
  <c r="CK171" i="3"/>
  <c r="G171" i="3" s="1"/>
  <c r="V171" i="3"/>
  <c r="J171" i="3"/>
  <c r="CK170" i="3" a="1"/>
  <c r="CK170" i="3" s="1"/>
  <c r="G170" i="3" s="1"/>
  <c r="V170" i="3"/>
  <c r="J170" i="3"/>
  <c r="CK169" i="3" a="1"/>
  <c r="CK169" i="3"/>
  <c r="G169" i="3" s="1"/>
  <c r="V169" i="3"/>
  <c r="J169" i="3"/>
  <c r="CK168" i="3" a="1"/>
  <c r="CK168" i="3" s="1"/>
  <c r="G168" i="3" s="1"/>
  <c r="V168" i="3"/>
  <c r="J168" i="3"/>
  <c r="CK167" i="3" a="1"/>
  <c r="CK167" i="3"/>
  <c r="G167" i="3" s="1"/>
  <c r="V167" i="3"/>
  <c r="J167" i="3"/>
  <c r="CK166" i="3" a="1"/>
  <c r="CK166" i="3" s="1"/>
  <c r="G166" i="3" s="1"/>
  <c r="V166" i="3"/>
  <c r="J166" i="3"/>
  <c r="CK165" i="3" a="1"/>
  <c r="CK165" i="3"/>
  <c r="G165" i="3" s="1"/>
  <c r="V165" i="3"/>
  <c r="J165" i="3"/>
  <c r="CK164" i="3" a="1"/>
  <c r="CK164" i="3" s="1"/>
  <c r="G164" i="3" s="1"/>
  <c r="V164" i="3"/>
  <c r="J164" i="3"/>
  <c r="CK163" i="3" a="1"/>
  <c r="CK163" i="3"/>
  <c r="G163" i="3" s="1"/>
  <c r="V163" i="3"/>
  <c r="J163" i="3"/>
  <c r="CK162" i="3" a="1"/>
  <c r="CK162" i="3" s="1"/>
  <c r="G162" i="3" s="1"/>
  <c r="V162" i="3"/>
  <c r="J162" i="3"/>
  <c r="CK161" i="3" a="1"/>
  <c r="CK161" i="3"/>
  <c r="G161" i="3" s="1"/>
  <c r="V161" i="3"/>
  <c r="J161" i="3"/>
  <c r="CK160" i="3" a="1"/>
  <c r="CK160" i="3" s="1"/>
  <c r="G160" i="3" s="1"/>
  <c r="V160" i="3"/>
  <c r="J160" i="3"/>
  <c r="CK159" i="3" a="1"/>
  <c r="CK159" i="3"/>
  <c r="G159" i="3" s="1"/>
  <c r="V159" i="3"/>
  <c r="J159" i="3"/>
  <c r="CK158" i="3" a="1"/>
  <c r="CK158" i="3" s="1"/>
  <c r="G158" i="3" s="1"/>
  <c r="V158" i="3"/>
  <c r="J158" i="3"/>
  <c r="CK157" i="3" a="1"/>
  <c r="CK157" i="3"/>
  <c r="G157" i="3" s="1"/>
  <c r="V157" i="3"/>
  <c r="J157" i="3"/>
  <c r="CK156" i="3" a="1"/>
  <c r="CK156" i="3" s="1"/>
  <c r="G156" i="3" s="1"/>
  <c r="V156" i="3"/>
  <c r="J156" i="3"/>
  <c r="CK155" i="3" a="1"/>
  <c r="CK155" i="3"/>
  <c r="G155" i="3" s="1"/>
  <c r="V155" i="3"/>
  <c r="J155" i="3"/>
  <c r="CK154" i="3" a="1"/>
  <c r="CK154" i="3" s="1"/>
  <c r="G154" i="3" s="1"/>
  <c r="V154" i="3"/>
  <c r="J154" i="3"/>
  <c r="CK153" i="3" a="1"/>
  <c r="CK153" i="3"/>
  <c r="G153" i="3" s="1"/>
  <c r="V153" i="3"/>
  <c r="J153" i="3"/>
  <c r="CK152" i="3" a="1"/>
  <c r="CK152" i="3" s="1"/>
  <c r="G152" i="3" s="1"/>
  <c r="V152" i="3"/>
  <c r="J152" i="3"/>
  <c r="CK151" i="3" a="1"/>
  <c r="CK151" i="3"/>
  <c r="G151" i="3" s="1"/>
  <c r="V151" i="3"/>
  <c r="J151" i="3"/>
  <c r="CK150" i="3" a="1"/>
  <c r="CK150" i="3" s="1"/>
  <c r="G150" i="3" s="1"/>
  <c r="V150" i="3"/>
  <c r="J150" i="3"/>
  <c r="CK149" i="3" a="1"/>
  <c r="CK149" i="3"/>
  <c r="G149" i="3" s="1"/>
  <c r="V149" i="3"/>
  <c r="J149" i="3"/>
  <c r="CK148" i="3" a="1"/>
  <c r="CK148" i="3" s="1"/>
  <c r="G148" i="3" s="1"/>
  <c r="V148" i="3"/>
  <c r="J148" i="3"/>
  <c r="CK147" i="3" a="1"/>
  <c r="CK147" i="3"/>
  <c r="G147" i="3" s="1"/>
  <c r="V147" i="3"/>
  <c r="J147" i="3"/>
  <c r="CK146" i="3" a="1"/>
  <c r="CK146" i="3" s="1"/>
  <c r="G146" i="3" s="1"/>
  <c r="V146" i="3"/>
  <c r="J146" i="3"/>
  <c r="CK145" i="3" a="1"/>
  <c r="CK145" i="3"/>
  <c r="G145" i="3" s="1"/>
  <c r="V145" i="3"/>
  <c r="J145" i="3"/>
  <c r="CK144" i="3" a="1"/>
  <c r="CK144" i="3" s="1"/>
  <c r="G144" i="3" s="1"/>
  <c r="V144" i="3"/>
  <c r="J144" i="3"/>
  <c r="CK143" i="3" a="1"/>
  <c r="CK143" i="3"/>
  <c r="G143" i="3" s="1"/>
  <c r="V143" i="3"/>
  <c r="J143" i="3"/>
  <c r="CK142" i="3" a="1"/>
  <c r="CK142" i="3" s="1"/>
  <c r="G142" i="3" s="1"/>
  <c r="V142" i="3"/>
  <c r="J142" i="3"/>
  <c r="CK141" i="3" a="1"/>
  <c r="CK141" i="3"/>
  <c r="G141" i="3" s="1"/>
  <c r="V141" i="3"/>
  <c r="J141" i="3"/>
  <c r="CK140" i="3" a="1"/>
  <c r="CK140" i="3" s="1"/>
  <c r="G140" i="3" s="1"/>
  <c r="V140" i="3"/>
  <c r="J140" i="3"/>
  <c r="CK139" i="3" a="1"/>
  <c r="CK139" i="3"/>
  <c r="G139" i="3" s="1"/>
  <c r="V139" i="3"/>
  <c r="J139" i="3"/>
  <c r="CK138" i="3" a="1"/>
  <c r="CK138" i="3" s="1"/>
  <c r="G138" i="3" s="1"/>
  <c r="V138" i="3"/>
  <c r="J138" i="3"/>
  <c r="CK137" i="3" a="1"/>
  <c r="CK137" i="3"/>
  <c r="G137" i="3" s="1"/>
  <c r="V137" i="3"/>
  <c r="J137" i="3"/>
  <c r="CK136" i="3" a="1"/>
  <c r="CK136" i="3" s="1"/>
  <c r="G136" i="3" s="1"/>
  <c r="V136" i="3"/>
  <c r="J136" i="3"/>
  <c r="CK135" i="3" a="1"/>
  <c r="CK135" i="3"/>
  <c r="G135" i="3" s="1"/>
  <c r="V135" i="3"/>
  <c r="J135" i="3"/>
  <c r="CK134" i="3" a="1"/>
  <c r="CK134" i="3" s="1"/>
  <c r="G134" i="3" s="1"/>
  <c r="V134" i="3"/>
  <c r="J134" i="3"/>
  <c r="CK133" i="3" a="1"/>
  <c r="CK133" i="3"/>
  <c r="G133" i="3" s="1"/>
  <c r="V133" i="3"/>
  <c r="J133" i="3"/>
  <c r="CK132" i="3" a="1"/>
  <c r="CK132" i="3" s="1"/>
  <c r="G132" i="3" s="1"/>
  <c r="V132" i="3"/>
  <c r="J132" i="3"/>
  <c r="CK131" i="3" a="1"/>
  <c r="CK131" i="3"/>
  <c r="G131" i="3" s="1"/>
  <c r="V131" i="3"/>
  <c r="J131" i="3"/>
  <c r="CK130" i="3" a="1"/>
  <c r="CK130" i="3" s="1"/>
  <c r="G130" i="3" s="1"/>
  <c r="V130" i="3"/>
  <c r="J130" i="3"/>
  <c r="CK129" i="3" a="1"/>
  <c r="CK129" i="3"/>
  <c r="G129" i="3" s="1"/>
  <c r="V129" i="3"/>
  <c r="J129" i="3"/>
  <c r="CK128" i="3" a="1"/>
  <c r="CK128" i="3" s="1"/>
  <c r="G128" i="3" s="1"/>
  <c r="V128" i="3"/>
  <c r="J128" i="3"/>
  <c r="CK127" i="3" a="1"/>
  <c r="CK127" i="3"/>
  <c r="G127" i="3" s="1"/>
  <c r="V127" i="3"/>
  <c r="J127" i="3"/>
  <c r="CK126" i="3" a="1"/>
  <c r="CK126" i="3" s="1"/>
  <c r="G126" i="3" s="1"/>
  <c r="V126" i="3"/>
  <c r="J126" i="3"/>
  <c r="CK125" i="3" a="1"/>
  <c r="CK125" i="3"/>
  <c r="G125" i="3" s="1"/>
  <c r="V125" i="3"/>
  <c r="J125" i="3"/>
  <c r="CK124" i="3" a="1"/>
  <c r="CK124" i="3" s="1"/>
  <c r="G124" i="3" s="1"/>
  <c r="V124" i="3"/>
  <c r="J124" i="3"/>
  <c r="CK123" i="3" a="1"/>
  <c r="CK123" i="3"/>
  <c r="G123" i="3" s="1"/>
  <c r="V123" i="3"/>
  <c r="J123" i="3"/>
  <c r="CK122" i="3" a="1"/>
  <c r="CK122" i="3" s="1"/>
  <c r="G122" i="3" s="1"/>
  <c r="V122" i="3"/>
  <c r="J122" i="3"/>
  <c r="CK121" i="3" a="1"/>
  <c r="CK121" i="3"/>
  <c r="G121" i="3" s="1"/>
  <c r="V121" i="3"/>
  <c r="J121" i="3"/>
  <c r="CK120" i="3" a="1"/>
  <c r="CK120" i="3" s="1"/>
  <c r="G120" i="3" s="1"/>
  <c r="V120" i="3"/>
  <c r="J120" i="3"/>
  <c r="CK119" i="3" a="1"/>
  <c r="CK119" i="3"/>
  <c r="G119" i="3" s="1"/>
  <c r="V119" i="3"/>
  <c r="J119" i="3"/>
  <c r="CK118" i="3" a="1"/>
  <c r="CK118" i="3" s="1"/>
  <c r="G118" i="3" s="1"/>
  <c r="V118" i="3"/>
  <c r="J118" i="3"/>
  <c r="CK117" i="3" a="1"/>
  <c r="CK117" i="3"/>
  <c r="G117" i="3" s="1"/>
  <c r="V117" i="3"/>
  <c r="J117" i="3"/>
  <c r="CK116" i="3" a="1"/>
  <c r="CK116" i="3" s="1"/>
  <c r="G116" i="3" s="1"/>
  <c r="V116" i="3"/>
  <c r="J116" i="3"/>
  <c r="CK115" i="3" a="1"/>
  <c r="CK115" i="3"/>
  <c r="G115" i="3" s="1"/>
  <c r="V115" i="3"/>
  <c r="J115" i="3"/>
  <c r="CK114" i="3" a="1"/>
  <c r="CK114" i="3" s="1"/>
  <c r="G114" i="3" s="1"/>
  <c r="V114" i="3"/>
  <c r="J114" i="3"/>
  <c r="CK113" i="3" a="1"/>
  <c r="CK113" i="3"/>
  <c r="G113" i="3" s="1"/>
  <c r="V113" i="3"/>
  <c r="J113" i="3"/>
  <c r="CK112" i="3" a="1"/>
  <c r="CK112" i="3" s="1"/>
  <c r="G112" i="3" s="1"/>
  <c r="V112" i="3"/>
  <c r="J112" i="3"/>
  <c r="CK111" i="3" a="1"/>
  <c r="CK111" i="3"/>
  <c r="G111" i="3" s="1"/>
  <c r="V111" i="3"/>
  <c r="J111" i="3"/>
  <c r="CK110" i="3" a="1"/>
  <c r="CK110" i="3" s="1"/>
  <c r="G110" i="3" s="1"/>
  <c r="V110" i="3"/>
  <c r="J110" i="3"/>
  <c r="CK109" i="3" a="1"/>
  <c r="CK109" i="3"/>
  <c r="G109" i="3" s="1"/>
  <c r="V109" i="3"/>
  <c r="J109" i="3"/>
  <c r="CK108" i="3" a="1"/>
  <c r="CK108" i="3" s="1"/>
  <c r="G108" i="3" s="1"/>
  <c r="V108" i="3"/>
  <c r="J108" i="3"/>
  <c r="CK107" i="3" a="1"/>
  <c r="CK107" i="3"/>
  <c r="G107" i="3" s="1"/>
  <c r="V107" i="3"/>
  <c r="J107" i="3"/>
  <c r="CK106" i="3" a="1"/>
  <c r="CK106" i="3" s="1"/>
  <c r="G106" i="3" s="1"/>
  <c r="V106" i="3"/>
  <c r="J106" i="3"/>
  <c r="CK105" i="3" a="1"/>
  <c r="CK105" i="3"/>
  <c r="G105" i="3" s="1"/>
  <c r="V105" i="3"/>
  <c r="J105" i="3"/>
  <c r="CK104" i="3" a="1"/>
  <c r="CK104" i="3" s="1"/>
  <c r="G104" i="3" s="1"/>
  <c r="V104" i="3"/>
  <c r="J104" i="3"/>
  <c r="CK103" i="3" a="1"/>
  <c r="CK103" i="3"/>
  <c r="G103" i="3" s="1"/>
  <c r="V103" i="3"/>
  <c r="J103" i="3"/>
  <c r="CK102" i="3" a="1"/>
  <c r="CK102" i="3" s="1"/>
  <c r="G102" i="3" s="1"/>
  <c r="V102" i="3"/>
  <c r="J102" i="3"/>
  <c r="CK101" i="3" a="1"/>
  <c r="CK101" i="3"/>
  <c r="G101" i="3" s="1"/>
  <c r="V101" i="3"/>
  <c r="J101" i="3"/>
  <c r="CK100" i="3" a="1"/>
  <c r="CK100" i="3" s="1"/>
  <c r="G100" i="3" s="1"/>
  <c r="V100" i="3"/>
  <c r="J100" i="3"/>
  <c r="CK99" i="3" a="1"/>
  <c r="CK99" i="3"/>
  <c r="G99" i="3" s="1"/>
  <c r="V99" i="3"/>
  <c r="J99" i="3"/>
  <c r="CK98" i="3" a="1"/>
  <c r="CK98" i="3" s="1"/>
  <c r="G98" i="3" s="1"/>
  <c r="V98" i="3"/>
  <c r="J98" i="3"/>
  <c r="CK97" i="3" a="1"/>
  <c r="CK97" i="3"/>
  <c r="G97" i="3" s="1"/>
  <c r="V97" i="3"/>
  <c r="J97" i="3"/>
  <c r="CK96" i="3" a="1"/>
  <c r="CK96" i="3" s="1"/>
  <c r="G96" i="3" s="1"/>
  <c r="V96" i="3"/>
  <c r="J96" i="3"/>
  <c r="CK95" i="3" a="1"/>
  <c r="CK95" i="3"/>
  <c r="G95" i="3" s="1"/>
  <c r="V95" i="3"/>
  <c r="J95" i="3"/>
  <c r="CK94" i="3" a="1"/>
  <c r="CK94" i="3" s="1"/>
  <c r="G94" i="3" s="1"/>
  <c r="V94" i="3"/>
  <c r="J94" i="3"/>
  <c r="CK93" i="3" a="1"/>
  <c r="CK93" i="3"/>
  <c r="G93" i="3" s="1"/>
  <c r="V93" i="3"/>
  <c r="J93" i="3"/>
  <c r="CK92" i="3" a="1"/>
  <c r="CK92" i="3" s="1"/>
  <c r="G92" i="3" s="1"/>
  <c r="V92" i="3"/>
  <c r="J92" i="3"/>
  <c r="CK91" i="3" a="1"/>
  <c r="CK91" i="3"/>
  <c r="G91" i="3" s="1"/>
  <c r="V91" i="3"/>
  <c r="J91" i="3"/>
  <c r="CK90" i="3" a="1"/>
  <c r="CK90" i="3" s="1"/>
  <c r="G90" i="3" s="1"/>
  <c r="V90" i="3"/>
  <c r="J90" i="3"/>
  <c r="CK89" i="3" a="1"/>
  <c r="CK89" i="3"/>
  <c r="G89" i="3" s="1"/>
  <c r="V89" i="3"/>
  <c r="J89" i="3"/>
  <c r="CK88" i="3" a="1"/>
  <c r="CK88" i="3" s="1"/>
  <c r="G88" i="3" s="1"/>
  <c r="V88" i="3"/>
  <c r="J88" i="3"/>
  <c r="CK87" i="3" a="1"/>
  <c r="CK87" i="3"/>
  <c r="G87" i="3" s="1"/>
  <c r="V87" i="3"/>
  <c r="J87" i="3"/>
  <c r="CK86" i="3" a="1"/>
  <c r="CK86" i="3" s="1"/>
  <c r="G86" i="3" s="1"/>
  <c r="V86" i="3"/>
  <c r="J86" i="3"/>
  <c r="CK85" i="3" a="1"/>
  <c r="CK85" i="3"/>
  <c r="G85" i="3" s="1"/>
  <c r="V85" i="3"/>
  <c r="J85" i="3"/>
  <c r="CK84" i="3" a="1"/>
  <c r="CK84" i="3" s="1"/>
  <c r="G84" i="3" s="1"/>
  <c r="V84" i="3"/>
  <c r="J84" i="3"/>
  <c r="CK83" i="3" a="1"/>
  <c r="CK83" i="3"/>
  <c r="G83" i="3" s="1"/>
  <c r="V83" i="3"/>
  <c r="J83" i="3"/>
  <c r="CK82" i="3" a="1"/>
  <c r="CK82" i="3" s="1"/>
  <c r="G82" i="3" s="1"/>
  <c r="V82" i="3"/>
  <c r="J82" i="3"/>
  <c r="CK81" i="3" a="1"/>
  <c r="CK81" i="3"/>
  <c r="G81" i="3" s="1"/>
  <c r="V81" i="3"/>
  <c r="J81" i="3"/>
  <c r="CK80" i="3" a="1"/>
  <c r="CK80" i="3" s="1"/>
  <c r="G80" i="3" s="1"/>
  <c r="V80" i="3"/>
  <c r="J80" i="3"/>
  <c r="CK79" i="3" a="1"/>
  <c r="CK79" i="3"/>
  <c r="G79" i="3" s="1"/>
  <c r="V79" i="3"/>
  <c r="J79" i="3"/>
  <c r="CK78" i="3" a="1"/>
  <c r="CK78" i="3" s="1"/>
  <c r="G78" i="3" s="1"/>
  <c r="V78" i="3"/>
  <c r="J78" i="3"/>
  <c r="CK77" i="3" a="1"/>
  <c r="CK77" i="3"/>
  <c r="G77" i="3" s="1"/>
  <c r="V77" i="3"/>
  <c r="J77" i="3"/>
  <c r="CK76" i="3" a="1"/>
  <c r="CK76" i="3" s="1"/>
  <c r="G76" i="3" s="1"/>
  <c r="V76" i="3"/>
  <c r="J76" i="3"/>
  <c r="CK75" i="3" a="1"/>
  <c r="CK75" i="3"/>
  <c r="G75" i="3" s="1"/>
  <c r="V75" i="3"/>
  <c r="J75" i="3"/>
  <c r="CK74" i="3" a="1"/>
  <c r="CK74" i="3" s="1"/>
  <c r="G74" i="3" s="1"/>
  <c r="V74" i="3"/>
  <c r="J74" i="3"/>
  <c r="CK73" i="3" a="1"/>
  <c r="CK73" i="3"/>
  <c r="G73" i="3" s="1"/>
  <c r="V73" i="3"/>
  <c r="J73" i="3"/>
  <c r="CK72" i="3" a="1"/>
  <c r="CK72" i="3" s="1"/>
  <c r="G72" i="3" s="1"/>
  <c r="V72" i="3"/>
  <c r="J72" i="3"/>
  <c r="CK71" i="3" a="1"/>
  <c r="CK71" i="3"/>
  <c r="G71" i="3" s="1"/>
  <c r="V71" i="3"/>
  <c r="J71" i="3"/>
  <c r="CK70" i="3" a="1"/>
  <c r="CK70" i="3"/>
  <c r="G70" i="3" s="1"/>
  <c r="V70" i="3"/>
  <c r="J70" i="3"/>
  <c r="CK69" i="3" a="1"/>
  <c r="CK69" i="3" s="1"/>
  <c r="G69" i="3" s="1"/>
  <c r="V69" i="3"/>
  <c r="J69" i="3"/>
  <c r="CK68" i="3" a="1"/>
  <c r="CK68" i="3" s="1"/>
  <c r="V68" i="3"/>
  <c r="J68" i="3"/>
  <c r="G68" i="3"/>
  <c r="CK67" i="3" a="1"/>
  <c r="CK67" i="3"/>
  <c r="G67" i="3" s="1"/>
  <c r="V67" i="3"/>
  <c r="J67" i="3"/>
  <c r="CK66" i="3" a="1"/>
  <c r="CK66" i="3"/>
  <c r="G66" i="3" s="1"/>
  <c r="V66" i="3"/>
  <c r="J66" i="3"/>
  <c r="CK65" i="3" a="1"/>
  <c r="CK65" i="3" s="1"/>
  <c r="G65" i="3" s="1"/>
  <c r="V65" i="3"/>
  <c r="J65" i="3"/>
  <c r="CK64" i="3" a="1"/>
  <c r="CK64" i="3" s="1"/>
  <c r="V64" i="3"/>
  <c r="J64" i="3"/>
  <c r="G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 s="1"/>
  <c r="V52" i="3"/>
  <c r="J52" i="3"/>
  <c r="G52" i="3"/>
  <c r="CK51" i="3" a="1"/>
  <c r="CK51" i="3"/>
  <c r="G51" i="3" s="1"/>
  <c r="V51" i="3"/>
  <c r="J51" i="3"/>
  <c r="CK50" i="3" a="1"/>
  <c r="CK50" i="3"/>
  <c r="G50" i="3" s="1"/>
  <c r="V50" i="3"/>
  <c r="J50" i="3"/>
  <c r="CK49" i="3" a="1"/>
  <c r="CK49" i="3" s="1"/>
  <c r="G49" i="3" s="1"/>
  <c r="V49" i="3"/>
  <c r="J49" i="3"/>
  <c r="CK48" i="3" a="1"/>
  <c r="CK48" i="3" s="1"/>
  <c r="V48" i="3"/>
  <c r="J48" i="3"/>
  <c r="G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 s="1"/>
  <c r="V36" i="3"/>
  <c r="J36" i="3"/>
  <c r="G36" i="3"/>
  <c r="CK35" i="3" a="1"/>
  <c r="CK35" i="3"/>
  <c r="G35" i="3" s="1"/>
  <c r="V35" i="3"/>
  <c r="J35" i="3"/>
  <c r="CK34" i="3" a="1"/>
  <c r="CK34" i="3"/>
  <c r="G34" i="3" s="1"/>
  <c r="V34" i="3"/>
  <c r="J34" i="3"/>
  <c r="CK33" i="3" a="1"/>
  <c r="CK33" i="3" s="1"/>
  <c r="G33" i="3" s="1"/>
  <c r="V33" i="3"/>
  <c r="J33" i="3"/>
  <c r="CK32" i="3" a="1"/>
  <c r="CK32" i="3" s="1"/>
  <c r="V32" i="3"/>
  <c r="J32" i="3"/>
  <c r="G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/>
  <c r="G23" i="3" s="1"/>
  <c r="V23" i="3"/>
  <c r="J23" i="3"/>
  <c r="CK22" i="3" a="1"/>
  <c r="CK22" i="3"/>
  <c r="G22" i="3" s="1"/>
  <c r="V22" i="3"/>
  <c r="J22" i="3"/>
  <c r="CK21" i="3" a="1"/>
  <c r="CK21" i="3" s="1"/>
  <c r="G21" i="3" s="1"/>
  <c r="V21" i="3"/>
  <c r="J21" i="3"/>
  <c r="CK20" i="3" a="1"/>
  <c r="CK20" i="3" s="1"/>
  <c r="V20" i="3"/>
  <c r="J20" i="3"/>
  <c r="G20" i="3"/>
  <c r="CK19" i="3" a="1"/>
  <c r="CK19" i="3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 s="1"/>
  <c r="V16" i="3"/>
  <c r="J16" i="3"/>
  <c r="G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V12" i="3"/>
  <c r="J12" i="3"/>
  <c r="G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/>
  <c r="G4" i="3" s="1"/>
  <c r="V4" i="3"/>
  <c r="J4" i="3"/>
  <c r="CK3" i="3" a="1"/>
  <c r="CK3" i="3" s="1"/>
  <c r="V3" i="3"/>
  <c r="J3" i="3"/>
  <c r="C884" i="2"/>
  <c r="C883" i="2"/>
  <c r="C882" i="2"/>
  <c r="BA881" i="2"/>
  <c r="K3" i="14" s="1"/>
  <c r="K8" i="14" s="1"/>
  <c r="AZ881" i="2"/>
  <c r="J3" i="14" s="1"/>
  <c r="J8" i="14" s="1"/>
  <c r="AY881" i="2"/>
  <c r="I3" i="14" s="1"/>
  <c r="I8" i="14" s="1"/>
  <c r="AX881" i="2"/>
  <c r="H3" i="14" s="1"/>
  <c r="H8" i="14" s="1"/>
  <c r="AW881" i="2"/>
  <c r="G3" i="14" s="1"/>
  <c r="G8" i="14" s="1"/>
  <c r="AV881" i="2"/>
  <c r="F3" i="14" s="1"/>
  <c r="F8" i="14" s="1"/>
  <c r="AU881" i="2"/>
  <c r="E3" i="14" s="1"/>
  <c r="E8" i="14" s="1"/>
  <c r="AT881" i="2"/>
  <c r="D3" i="14" s="1"/>
  <c r="D8" i="14" s="1"/>
  <c r="AS881" i="2"/>
  <c r="C3" i="14" s="1"/>
  <c r="C8" i="14" s="1"/>
  <c r="AR881" i="2"/>
  <c r="B3" i="14" s="1"/>
  <c r="B8" i="14" s="1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C881" i="2"/>
  <c r="BB878" i="2" a="1"/>
  <c r="BB878" i="2"/>
  <c r="G878" i="2" s="1"/>
  <c r="V878" i="2"/>
  <c r="J878" i="2"/>
  <c r="BB877" i="2" a="1"/>
  <c r="BB877" i="2" s="1"/>
  <c r="G877" i="2" s="1"/>
  <c r="V877" i="2"/>
  <c r="J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 s="1"/>
  <c r="G874" i="2" s="1"/>
  <c r="V874" i="2"/>
  <c r="J874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J867" i="2"/>
  <c r="BB866" i="2" a="1"/>
  <c r="BB866" i="2" s="1"/>
  <c r="G866" i="2" s="1"/>
  <c r="V866" i="2"/>
  <c r="J866" i="2"/>
  <c r="BB865" i="2" a="1"/>
  <c r="BB865" i="2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/>
  <c r="G859" i="2" s="1"/>
  <c r="V859" i="2"/>
  <c r="J859" i="2"/>
  <c r="BB858" i="2" a="1"/>
  <c r="BB858" i="2" s="1"/>
  <c r="G858" i="2" s="1"/>
  <c r="V858" i="2"/>
  <c r="J858" i="2"/>
  <c r="BB857" i="2" a="1"/>
  <c r="BB857" i="2"/>
  <c r="G857" i="2" s="1"/>
  <c r="V857" i="2"/>
  <c r="J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BB853" i="2" a="1"/>
  <c r="BB853" i="2" s="1"/>
  <c r="G853" i="2" s="1"/>
  <c r="V853" i="2"/>
  <c r="J853" i="2"/>
  <c r="BB852" i="2" a="1"/>
  <c r="BB852" i="2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/>
  <c r="G802" i="2" s="1"/>
  <c r="V802" i="2"/>
  <c r="J802" i="2"/>
  <c r="BB801" i="2" a="1"/>
  <c r="BB801" i="2" s="1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/>
  <c r="G774" i="2" s="1"/>
  <c r="V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J740" i="2"/>
  <c r="BB739" i="2" a="1"/>
  <c r="BB739" i="2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/>
  <c r="G700" i="2" s="1"/>
  <c r="V700" i="2"/>
  <c r="J700" i="2"/>
  <c r="BB699" i="2" a="1"/>
  <c r="BB699" i="2" s="1"/>
  <c r="V699" i="2"/>
  <c r="J699" i="2"/>
  <c r="G699" i="2"/>
  <c r="BB698" i="2" a="1"/>
  <c r="BB698" i="2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/>
  <c r="G684" i="2" s="1"/>
  <c r="V684" i="2"/>
  <c r="J684" i="2"/>
  <c r="BB683" i="2" a="1"/>
  <c r="BB683" i="2" s="1"/>
  <c r="V683" i="2"/>
  <c r="J683" i="2"/>
  <c r="G683" i="2"/>
  <c r="BB682" i="2" a="1"/>
  <c r="BB682" i="2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/>
  <c r="G672" i="2" s="1"/>
  <c r="V672" i="2"/>
  <c r="BB671" i="2" a="1"/>
  <c r="BB671" i="2" s="1"/>
  <c r="G671" i="2" s="1"/>
  <c r="V671" i="2"/>
  <c r="BB670" i="2" a="1"/>
  <c r="BB670" i="2"/>
  <c r="G670" i="2" s="1"/>
  <c r="V670" i="2"/>
  <c r="J670" i="2"/>
  <c r="BB669" i="2" a="1"/>
  <c r="BB669" i="2" s="1"/>
  <c r="V669" i="2"/>
  <c r="J669" i="2"/>
  <c r="G669" i="2"/>
  <c r="BB668" i="2" a="1"/>
  <c r="BB668" i="2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/>
  <c r="G660" i="2" s="1"/>
  <c r="V660" i="2"/>
  <c r="J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/>
  <c r="G654" i="2" s="1"/>
  <c r="V654" i="2"/>
  <c r="J654" i="2"/>
  <c r="BB653" i="2" a="1"/>
  <c r="BB653" i="2" s="1"/>
  <c r="V653" i="2"/>
  <c r="J653" i="2"/>
  <c r="G653" i="2"/>
  <c r="BB652" i="2" a="1"/>
  <c r="BB652" i="2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/>
  <c r="G644" i="2" s="1"/>
  <c r="V644" i="2"/>
  <c r="J644" i="2"/>
  <c r="BB643" i="2" a="1"/>
  <c r="BB643" i="2" s="1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/>
  <c r="G638" i="2" s="1"/>
  <c r="V638" i="2"/>
  <c r="J638" i="2"/>
  <c r="BB637" i="2" a="1"/>
  <c r="BB637" i="2" s="1"/>
  <c r="V637" i="2"/>
  <c r="J637" i="2"/>
  <c r="G637" i="2"/>
  <c r="BB636" i="2" a="1"/>
  <c r="BB636" i="2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/>
  <c r="G622" i="2" s="1"/>
  <c r="V622" i="2"/>
  <c r="J622" i="2"/>
  <c r="BB621" i="2" a="1"/>
  <c r="BB621" i="2" s="1"/>
  <c r="V621" i="2"/>
  <c r="J621" i="2"/>
  <c r="G621" i="2"/>
  <c r="BB620" i="2" a="1"/>
  <c r="BB620" i="2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BB606" i="2" a="1"/>
  <c r="BB606" i="2" s="1"/>
  <c r="G606" i="2" s="1"/>
  <c r="V606" i="2"/>
  <c r="J606" i="2"/>
  <c r="BB605" i="2" a="1"/>
  <c r="BB605" i="2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/>
  <c r="G601" i="2" s="1"/>
  <c r="V601" i="2"/>
  <c r="J601" i="2"/>
  <c r="BB600" i="2" a="1"/>
  <c r="BB600" i="2" s="1"/>
  <c r="V600" i="2"/>
  <c r="J600" i="2"/>
  <c r="G600" i="2"/>
  <c r="BB599" i="2" a="1"/>
  <c r="BB599" i="2"/>
  <c r="G599" i="2" s="1"/>
  <c r="V599" i="2"/>
  <c r="J599" i="2"/>
  <c r="BB598" i="2" a="1"/>
  <c r="BB598" i="2" s="1"/>
  <c r="V598" i="2"/>
  <c r="J598" i="2"/>
  <c r="G598" i="2"/>
  <c r="BB597" i="2" a="1"/>
  <c r="BB597" i="2"/>
  <c r="G597" i="2" s="1"/>
  <c r="V597" i="2"/>
  <c r="J597" i="2"/>
  <c r="BB596" i="2" a="1"/>
  <c r="BB596" i="2" s="1"/>
  <c r="V596" i="2"/>
  <c r="J596" i="2"/>
  <c r="G596" i="2"/>
  <c r="BB595" i="2" a="1"/>
  <c r="BB595" i="2"/>
  <c r="G595" i="2" s="1"/>
  <c r="V595" i="2"/>
  <c r="J595" i="2"/>
  <c r="BB594" i="2" a="1"/>
  <c r="BB594" i="2" s="1"/>
  <c r="V594" i="2"/>
  <c r="J594" i="2"/>
  <c r="G594" i="2"/>
  <c r="BB593" i="2" a="1"/>
  <c r="BB593" i="2"/>
  <c r="G593" i="2" s="1"/>
  <c r="V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/>
  <c r="V559" i="2"/>
  <c r="G559" i="2"/>
  <c r="BB558" i="2" a="1"/>
  <c r="BB558" i="2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/>
  <c r="G550" i="2" s="1"/>
  <c r="V550" i="2"/>
  <c r="J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BB522" i="2" a="1"/>
  <c r="BB522" i="2" s="1"/>
  <c r="G522" i="2" s="1"/>
  <c r="V522" i="2"/>
  <c r="J522" i="2"/>
  <c r="BB521" i="2" a="1"/>
  <c r="BB521" i="2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J519" i="2"/>
  <c r="BB518" i="2" a="1"/>
  <c r="BB518" i="2" s="1"/>
  <c r="G518" i="2" s="1"/>
  <c r="V518" i="2"/>
  <c r="J518" i="2"/>
  <c r="BB517" i="2" a="1"/>
  <c r="BB517" i="2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/>
  <c r="G505" i="2" s="1"/>
  <c r="V505" i="2"/>
  <c r="J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/>
  <c r="G473" i="2" s="1"/>
  <c r="V473" i="2"/>
  <c r="J473" i="2"/>
  <c r="BB472" i="2" a="1"/>
  <c r="BB472" i="2" s="1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/>
  <c r="G469" i="2" s="1"/>
  <c r="V469" i="2"/>
  <c r="BB468" i="2" a="1"/>
  <c r="BB468" i="2"/>
  <c r="G468" i="2" s="1"/>
  <c r="V468" i="2"/>
  <c r="BB467" i="2" a="1"/>
  <c r="BB467" i="2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BB460" i="2" a="1"/>
  <c r="BB460" i="2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 s="1"/>
  <c r="G457" i="2" s="1"/>
  <c r="V457" i="2"/>
  <c r="BB456" i="2" a="1"/>
  <c r="BB456" i="2" s="1"/>
  <c r="G456" i="2" s="1"/>
  <c r="V456" i="2"/>
  <c r="J456" i="2"/>
  <c r="BB455" i="2" a="1"/>
  <c r="BB455" i="2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BB356" i="2" a="1"/>
  <c r="BB356" i="2" s="1"/>
  <c r="G356" i="2" s="1"/>
  <c r="V356" i="2"/>
  <c r="BB355" i="2" a="1"/>
  <c r="BB355" i="2" s="1"/>
  <c r="G355" i="2" s="1"/>
  <c r="V355" i="2"/>
  <c r="BB354" i="2" a="1"/>
  <c r="BB354" i="2" s="1"/>
  <c r="G354" i="2" s="1"/>
  <c r="V354" i="2"/>
  <c r="J354" i="2"/>
  <c r="BB353" i="2" a="1"/>
  <c r="BB353" i="2" s="1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/>
  <c r="G348" i="2" s="1"/>
  <c r="V348" i="2"/>
  <c r="J348" i="2"/>
  <c r="BB347" i="2" a="1"/>
  <c r="BB347" i="2" s="1"/>
  <c r="G347" i="2" s="1"/>
  <c r="V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 s="1"/>
  <c r="G309" i="2" s="1"/>
  <c r="V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/>
  <c r="G290" i="2" s="1"/>
  <c r="V290" i="2"/>
  <c r="J290" i="2"/>
  <c r="BB289" i="2" a="1"/>
  <c r="BB289" i="2" s="1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/>
  <c r="G282" i="2" s="1"/>
  <c r="V282" i="2"/>
  <c r="J282" i="2"/>
  <c r="BB281" i="2" a="1"/>
  <c r="BB281" i="2" s="1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 s="1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BB229" i="2" a="1"/>
  <c r="BB229" i="2"/>
  <c r="G229" i="2" s="1"/>
  <c r="V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 s="1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/>
  <c r="G176" i="2" s="1"/>
  <c r="V176" i="2"/>
  <c r="J176" i="2"/>
  <c r="BB175" i="2" a="1"/>
  <c r="BB175" i="2" s="1"/>
  <c r="V175" i="2"/>
  <c r="J175" i="2"/>
  <c r="G175" i="2"/>
  <c r="BB174" i="2" a="1"/>
  <c r="BB174" i="2" s="1"/>
  <c r="V174" i="2"/>
  <c r="J174" i="2"/>
  <c r="G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V170" i="2"/>
  <c r="J170" i="2"/>
  <c r="G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V166" i="2"/>
  <c r="J166" i="2"/>
  <c r="G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V162" i="2"/>
  <c r="J162" i="2"/>
  <c r="G162" i="2"/>
  <c r="BB161" i="2" a="1"/>
  <c r="BB161" i="2" s="1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/>
  <c r="G4" i="2" s="1"/>
  <c r="V4" i="2"/>
  <c r="J4" i="2"/>
  <c r="BB3" i="2" a="1"/>
  <c r="BB3" i="2" s="1"/>
  <c r="V3" i="2"/>
  <c r="J3" i="2"/>
  <c r="G27" i="14" l="1"/>
  <c r="BB881" i="2"/>
  <c r="L3" i="14" s="1"/>
  <c r="L8" i="14" s="1"/>
  <c r="G3" i="2"/>
  <c r="CK397" i="3"/>
  <c r="L5" i="14" s="1"/>
  <c r="G3" i="3"/>
  <c r="O22" i="15"/>
  <c r="M28" i="15"/>
  <c r="N22" i="15" s="1"/>
  <c r="M3" i="15"/>
  <c r="O26" i="15"/>
  <c r="O24" i="15"/>
  <c r="P3" i="15"/>
  <c r="G120" i="15"/>
  <c r="M20" i="15"/>
  <c r="P18" i="15"/>
  <c r="P4" i="15"/>
  <c r="O8" i="15"/>
  <c r="I15" i="14"/>
  <c r="K5" i="15"/>
  <c r="L4" i="15" s="1"/>
  <c r="N21" i="15"/>
  <c r="M14" i="15"/>
  <c r="M12" i="15"/>
  <c r="N18" i="15"/>
  <c r="O19" i="15"/>
  <c r="N19" i="15"/>
  <c r="N25" i="15"/>
  <c r="P14" i="15"/>
  <c r="N23" i="15"/>
  <c r="O4" i="15"/>
  <c r="P8" i="15"/>
  <c r="M9" i="15"/>
  <c r="K11" i="15"/>
  <c r="P12" i="15"/>
  <c r="M13" i="15"/>
  <c r="O18" i="15"/>
  <c r="K21" i="15"/>
  <c r="O21" i="15"/>
  <c r="K23" i="15"/>
  <c r="O23" i="15"/>
  <c r="O25" i="15"/>
  <c r="K9" i="15"/>
  <c r="P10" i="15"/>
  <c r="M11" i="15"/>
  <c r="K13" i="15"/>
  <c r="K8" i="15"/>
  <c r="P9" i="15"/>
  <c r="M10" i="15"/>
  <c r="K12" i="15"/>
  <c r="P13" i="15"/>
  <c r="K28" i="15" l="1"/>
  <c r="L21" i="15"/>
  <c r="N11" i="15"/>
  <c r="O11" i="15"/>
  <c r="O9" i="15"/>
  <c r="L3" i="15"/>
  <c r="L5" i="15" s="1"/>
  <c r="O20" i="15"/>
  <c r="N20" i="15"/>
  <c r="N14" i="15"/>
  <c r="O14" i="15"/>
  <c r="M15" i="15"/>
  <c r="N10" i="15"/>
  <c r="O10" i="15"/>
  <c r="L23" i="15"/>
  <c r="O13" i="15"/>
  <c r="N13" i="15"/>
  <c r="P15" i="15"/>
  <c r="N3" i="15"/>
  <c r="N5" i="15" s="1"/>
  <c r="O3" i="15"/>
  <c r="M5" i="15"/>
  <c r="N4" i="15" s="1"/>
  <c r="K15" i="15"/>
  <c r="L8" i="15" s="1"/>
  <c r="O12" i="15"/>
  <c r="N12" i="15"/>
  <c r="P5" i="15"/>
  <c r="N28" i="15"/>
  <c r="M27" i="15"/>
  <c r="N24" i="15"/>
  <c r="O28" i="15"/>
  <c r="N26" i="15"/>
  <c r="L11" i="15" l="1"/>
  <c r="L9" i="15"/>
  <c r="O15" i="15"/>
  <c r="N15" i="15"/>
  <c r="N8" i="15"/>
  <c r="L13" i="15"/>
  <c r="N9" i="15"/>
  <c r="O27" i="15"/>
  <c r="N27" i="15"/>
  <c r="L28" i="15"/>
  <c r="L27" i="15"/>
  <c r="L18" i="15"/>
  <c r="L24" i="15"/>
  <c r="L20" i="15"/>
  <c r="L19" i="15"/>
  <c r="L26" i="15"/>
  <c r="L22" i="15"/>
  <c r="L25" i="15"/>
  <c r="L15" i="15"/>
  <c r="L10" i="15"/>
  <c r="L14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<sst xmlns="http://schemas.openxmlformats.org/spreadsheetml/2006/main" count="41262" uniqueCount="6942">
  <si>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</si>
  <si>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</si>
  <si>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</si>
  <si>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</si>
  <si>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</si>
  <si>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</si>
  <si>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</si>
  <si>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</si>
  <si>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</si>
  <si>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</si>
  <si>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</si>
  <si>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</si>
  <si>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</si>
  <si>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</si>
  <si>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</si>
  <si>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</si>
  <si>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Yuri David Lechinewski</t>
  </si>
  <si>
    <t>xxxxxxx</t>
  </si>
  <si>
    <t>BTG</t>
  </si>
  <si>
    <t>Bluemetrix</t>
  </si>
  <si>
    <t>SUL</t>
  </si>
  <si>
    <t xml:space="preserve">Zambrin </t>
  </si>
  <si>
    <t>PIPE</t>
  </si>
  <si>
    <t>Camila Amanda Barboza Taveira</t>
  </si>
  <si>
    <t>004368628</t>
  </si>
  <si>
    <t>Bluemetrix (MI)</t>
  </si>
  <si>
    <t>Luis Felipe</t>
  </si>
  <si>
    <t>Aguardando FA</t>
  </si>
  <si>
    <t>CON</t>
  </si>
  <si>
    <t>CDI</t>
  </si>
  <si>
    <t>347.172.368-40</t>
  </si>
  <si>
    <t>SP</t>
  </si>
  <si>
    <t>Moderado</t>
  </si>
  <si>
    <t>5637768</t>
  </si>
  <si>
    <t>XP</t>
  </si>
  <si>
    <t>Claudiney Araruna De Almeida</t>
  </si>
  <si>
    <t>U19299755</t>
  </si>
  <si>
    <t>Interactive Brokers</t>
  </si>
  <si>
    <t>DF</t>
  </si>
  <si>
    <t>Gustavo Amorim</t>
  </si>
  <si>
    <t>INT</t>
  </si>
  <si>
    <t>------</t>
  </si>
  <si>
    <t>374.602.931-72</t>
  </si>
  <si>
    <t>Bruno Sacani Sobrinho</t>
  </si>
  <si>
    <t>004452912</t>
  </si>
  <si>
    <t>Milanez</t>
  </si>
  <si>
    <t>MULT PRIV</t>
  </si>
  <si>
    <t>Fernando Paschoal Lopes</t>
  </si>
  <si>
    <t>004563237</t>
  </si>
  <si>
    <t>Arrojado</t>
  </si>
  <si>
    <t>Bruno de Azevedo Oliveira</t>
  </si>
  <si>
    <t>004584982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</si>
  <si>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</si>
  <si>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</si>
  <si>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</si>
  <si>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</si>
  <si>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</si>
  <si>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</si>
  <si>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</si>
  <si>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</si>
  <si>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</si>
  <si>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</si>
  <si>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</si>
  <si>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</si>
  <si>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</si>
  <si>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</si>
  <si>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</si>
  <si>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</si>
  <si>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</si>
  <si>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</si>
  <si>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</si>
  <si>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</si>
  <si>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</si>
  <si>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</si>
  <si>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</si>
  <si>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</si>
  <si>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Ana Lucia Falavigna Guilherme</t>
  </si>
  <si>
    <t>004479287</t>
  </si>
  <si>
    <t>Em análise do processo</t>
  </si>
  <si>
    <t>INC CP</t>
  </si>
  <si>
    <t>Ana Maria Falavigna Silva</t>
  </si>
  <si>
    <t>004432579</t>
  </si>
  <si>
    <t>Catarine Tempest Calijuri</t>
  </si>
  <si>
    <t>004693349</t>
  </si>
  <si>
    <t>Aguardando Suitability</t>
  </si>
  <si>
    <t>Luciana Soares Spindola</t>
  </si>
  <si>
    <t>000827730</t>
  </si>
  <si>
    <t>MONT</t>
  </si>
  <si>
    <t xml:space="preserve">Euler Nunes de Oliveira </t>
  </si>
  <si>
    <t>004398253</t>
  </si>
  <si>
    <t>DIV</t>
  </si>
  <si>
    <t>IBOV</t>
  </si>
  <si>
    <t>Silvio Henrique Maia de Almeida</t>
  </si>
  <si>
    <t>808.990.649-49</t>
  </si>
  <si>
    <t>PR</t>
  </si>
  <si>
    <t>Eduardo Henrique Gomes Martinez</t>
  </si>
  <si>
    <t>049.155.809-03</t>
  </si>
  <si>
    <t>Daniela Ferreira Salomão Pontes</t>
  </si>
  <si>
    <t>4556454</t>
  </si>
  <si>
    <t>Thiago Canabrava</t>
  </si>
  <si>
    <t>INC</t>
  </si>
  <si>
    <t>526.535.956-72</t>
  </si>
  <si>
    <t>Ahmad Taha</t>
  </si>
  <si>
    <t>004370897</t>
  </si>
  <si>
    <t>Dijean Cardoso</t>
  </si>
  <si>
    <t>Aguardando Vinculação de conta</t>
  </si>
  <si>
    <t>176.149.328-03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</si>
  <si>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</si>
  <si>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</si>
  <si>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</si>
  <si>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</si>
  <si>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</si>
  <si>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</si>
  <si>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</si>
  <si>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</si>
  <si>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</si>
  <si>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</si>
  <si>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Antonio Carlos Resende e Silva</t>
  </si>
  <si>
    <t>004451978</t>
  </si>
  <si>
    <t>Aguardando Cobrança de Taxas</t>
  </si>
  <si>
    <t>(mantendo a posiçao de previdencia)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</si>
  <si>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</si>
  <si>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</si>
  <si>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</si>
  <si>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</si>
  <si>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</si>
  <si>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</si>
  <si>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817.848.051-49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</si>
  <si>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</si>
  <si>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</si>
  <si>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</si>
  <si>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</si>
  <si>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</si>
  <si>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</si>
  <si>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</si>
  <si>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</si>
  <si>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</si>
  <si>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</si>
  <si>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</si>
  <si>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</si>
  <si>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</si>
  <si>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</si>
  <si>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</si>
  <si>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</si>
  <si>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</si>
  <si>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</si>
  <si>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Felipe Alves de Jesus</t>
  </si>
  <si>
    <t>091.859.116-31</t>
  </si>
  <si>
    <t>Carteira Monitoramento Especial para Fundos (SPMG FII criado pelo cliente)</t>
  </si>
  <si>
    <t>Pedro Goya Neto e/ou Renata Castro Oliveira de Sousa Goya</t>
  </si>
  <si>
    <t>MOD GR</t>
  </si>
  <si>
    <t>031.883.756-03</t>
  </si>
  <si>
    <t>Assako Utsumi Okada</t>
  </si>
  <si>
    <t>004450724</t>
  </si>
  <si>
    <t>Jovino Locatelli</t>
  </si>
  <si>
    <t>005079311</t>
  </si>
  <si>
    <t>Fabiano Luis de Oliveira</t>
  </si>
  <si>
    <t>004499920</t>
  </si>
  <si>
    <t>André Reichert da Silva Godoy</t>
  </si>
  <si>
    <t>005003629</t>
  </si>
  <si>
    <t>Henrique Figueiredo Marquezine</t>
  </si>
  <si>
    <t>004479463</t>
  </si>
  <si>
    <t>Thais Carvalho Francescantonio Menezes</t>
  </si>
  <si>
    <t>2379924</t>
  </si>
  <si>
    <t>Norton Jr.</t>
  </si>
  <si>
    <t>026.287.001-07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</si>
  <si>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</si>
  <si>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</si>
  <si>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</si>
  <si>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</si>
  <si>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</si>
  <si>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</si>
  <si>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</si>
  <si>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</si>
  <si>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</si>
  <si>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</si>
  <si>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</si>
  <si>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</si>
  <si>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</si>
  <si>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</si>
  <si>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</si>
  <si>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</si>
  <si>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</si>
  <si>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</si>
  <si>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</si>
  <si>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</si>
  <si>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</si>
  <si>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</si>
  <si>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</si>
  <si>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</si>
  <si>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</si>
  <si>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</si>
  <si>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</si>
  <si>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</si>
  <si>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</si>
  <si>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</si>
  <si>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</si>
  <si>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</si>
  <si>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</si>
  <si>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</si>
  <si>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</si>
  <si>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</si>
  <si>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</si>
  <si>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</si>
  <si>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</si>
  <si>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</si>
  <si>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</si>
  <si>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</si>
  <si>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</si>
  <si>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</si>
  <si>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</si>
  <si>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</si>
  <si>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</si>
  <si>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</si>
  <si>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</si>
  <si>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</si>
  <si>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</si>
  <si>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</si>
  <si>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</si>
  <si>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</si>
  <si>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</si>
  <si>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</si>
  <si>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</si>
  <si>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</si>
  <si>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</si>
  <si>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</si>
  <si>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</si>
  <si>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</si>
  <si>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</si>
  <si>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</si>
  <si>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</si>
  <si>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</si>
  <si>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</si>
  <si>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</si>
  <si>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</si>
  <si>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</si>
  <si>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</si>
  <si>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</si>
  <si>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</si>
  <si>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</si>
  <si>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</si>
  <si>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</si>
  <si>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</si>
  <si>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</si>
  <si>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</si>
  <si>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</si>
  <si>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</si>
  <si>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</si>
  <si>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</si>
  <si>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</si>
  <si>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</si>
  <si>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</si>
  <si>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</si>
  <si>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</si>
  <si>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</si>
  <si>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</si>
  <si>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</si>
  <si>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</si>
  <si>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</si>
  <si>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</si>
  <si>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</si>
  <si>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</si>
  <si>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</si>
  <si>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</si>
  <si>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</si>
  <si>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</si>
  <si>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</si>
  <si>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</si>
  <si>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</si>
  <si>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</si>
  <si>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</si>
  <si>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</si>
  <si>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</si>
  <si>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</si>
  <si>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</si>
  <si>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</si>
  <si>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</si>
  <si>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</si>
  <si>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</si>
  <si>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</si>
  <si>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</si>
  <si>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</si>
  <si>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</si>
  <si>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</si>
  <si>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</si>
  <si>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</si>
  <si>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</si>
  <si>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</si>
  <si>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</si>
  <si>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</si>
  <si>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</si>
  <si>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</si>
  <si>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</si>
  <si>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</si>
  <si>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</si>
  <si>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</si>
  <si>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</si>
  <si>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</si>
  <si>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</si>
  <si>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</si>
  <si>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</si>
  <si>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</si>
  <si>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</si>
  <si>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</si>
  <si>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</si>
  <si>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</si>
  <si>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</si>
  <si>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</si>
  <si>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</si>
  <si>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</si>
  <si>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</si>
  <si>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</si>
  <si>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</si>
  <si>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</si>
  <si>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</si>
  <si>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</si>
  <si>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</si>
  <si>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</si>
  <si>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</si>
  <si>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</si>
  <si>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</si>
  <si>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</si>
  <si>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</si>
  <si>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</si>
  <si>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</si>
  <si>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</si>
  <si>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</si>
  <si>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</si>
  <si>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</si>
  <si>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</si>
  <si>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</si>
  <si>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</si>
  <si>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</si>
  <si>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</si>
  <si>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</si>
  <si>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</si>
  <si>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</si>
  <si>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</si>
  <si>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</si>
  <si>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</si>
  <si>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</si>
  <si>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</si>
  <si>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</si>
  <si>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</si>
  <si>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</si>
  <si>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</si>
  <si>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</si>
  <si>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</si>
  <si>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</si>
  <si>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</si>
  <si>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</si>
  <si>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</si>
  <si>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</si>
  <si>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</si>
  <si>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</si>
  <si>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</si>
  <si>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</si>
  <si>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</si>
  <si>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</si>
  <si>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</si>
  <si>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</si>
  <si>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</si>
  <si>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</si>
  <si>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</si>
  <si>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</si>
  <si>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</si>
  <si>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</si>
  <si>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</si>
  <si>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</si>
  <si>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</si>
  <si>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</si>
  <si>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</si>
  <si>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</si>
  <si>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</si>
  <si>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</si>
  <si>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</si>
  <si>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</si>
  <si>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</si>
  <si>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</si>
  <si>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</si>
  <si>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</si>
  <si>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</si>
  <si>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</si>
  <si>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</si>
  <si>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</si>
  <si>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</si>
  <si>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</si>
  <si>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</si>
  <si>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</si>
  <si>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</si>
  <si>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</si>
  <si>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</si>
  <si>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</si>
  <si>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</si>
  <si>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</si>
  <si>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</si>
  <si>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</si>
  <si>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</si>
  <si>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</si>
  <si>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</si>
  <si>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</si>
  <si>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</si>
  <si>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</si>
  <si>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</si>
  <si>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</si>
  <si>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</si>
  <si>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</si>
  <si>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</si>
  <si>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</si>
  <si>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</si>
  <si>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</si>
  <si>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</si>
  <si>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</si>
  <si>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</si>
  <si>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</si>
  <si>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</si>
  <si>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</si>
  <si>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</si>
  <si>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</si>
  <si>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</si>
  <si>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</si>
  <si>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</si>
  <si>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</si>
  <si>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</si>
  <si>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</si>
  <si>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</si>
  <si>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</si>
  <si>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</si>
  <si>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</si>
  <si>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</si>
  <si>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</si>
  <si>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</si>
  <si>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</si>
  <si>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</si>
  <si>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</si>
  <si>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</si>
  <si>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</si>
  <si>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</si>
  <si>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</si>
  <si>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</si>
  <si>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</si>
  <si>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</si>
  <si>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</si>
  <si>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</si>
  <si>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</si>
  <si>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</si>
  <si>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</si>
  <si>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</si>
  <si>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</si>
  <si>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</si>
  <si>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</si>
  <si>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</si>
  <si>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</si>
  <si>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</si>
  <si>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</si>
  <si>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</si>
  <si>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</si>
  <si>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</si>
  <si>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</si>
  <si>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</si>
  <si>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</si>
  <si>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</si>
  <si>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</si>
  <si>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</si>
  <si>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</si>
  <si>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</si>
  <si>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</si>
  <si>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</si>
  <si>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</si>
  <si>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</si>
  <si>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</si>
  <si>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</si>
  <si>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</si>
  <si>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</si>
  <si>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</si>
  <si>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</si>
  <si>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</si>
  <si>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</si>
  <si>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</si>
  <si>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</si>
  <si>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</si>
  <si>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</si>
  <si>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</si>
  <si>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</si>
  <si>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</si>
  <si>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</si>
  <si>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</si>
  <si>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</si>
  <si>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</si>
  <si>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</si>
  <si>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</si>
  <si>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</si>
  <si>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</si>
  <si>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</si>
  <si>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</si>
  <si>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</si>
  <si>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</si>
  <si>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</si>
  <si>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</si>
  <si>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</si>
  <si>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</si>
  <si>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</si>
  <si>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</si>
  <si>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</si>
  <si>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</si>
  <si>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</si>
  <si>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</si>
  <si>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</si>
  <si>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</si>
  <si>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</si>
  <si>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</si>
  <si>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</si>
  <si>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</si>
  <si>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</si>
  <si>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</si>
  <si>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</si>
  <si>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</si>
  <si>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</si>
  <si>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004890544</t>
  </si>
  <si>
    <t>STVM Saída</t>
  </si>
  <si>
    <t>542.303.579-15</t>
  </si>
  <si>
    <t>STVM Entrada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</si>
  <si>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</si>
  <si>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</si>
  <si>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</si>
  <si>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</si>
  <si>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</si>
  <si>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</si>
  <si>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</si>
  <si>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</si>
  <si>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</si>
  <si>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</si>
  <si>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</si>
  <si>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</si>
  <si>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</si>
  <si>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</si>
  <si>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</si>
  <si>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</si>
  <si>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</si>
  <si>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</si>
  <si>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</si>
  <si>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</si>
  <si>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</si>
  <si>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</si>
  <si>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</si>
  <si>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</si>
  <si>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</si>
  <si>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</si>
  <si>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</si>
  <si>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</si>
  <si>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</si>
  <si>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</si>
  <si>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</si>
  <si>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</si>
  <si>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</si>
  <si>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</si>
  <si>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</si>
  <si>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</si>
  <si>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</si>
  <si>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</si>
  <si>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</si>
  <si>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</si>
  <si>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</si>
  <si>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</si>
  <si>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</si>
  <si>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</si>
  <si>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</si>
  <si>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</si>
  <si>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</si>
  <si>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</si>
  <si>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</si>
  <si>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</si>
  <si>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</si>
  <si>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</si>
  <si>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</si>
  <si>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</si>
  <si>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</si>
  <si>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</si>
  <si>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</si>
  <si>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</si>
  <si>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</si>
  <si>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</si>
  <si>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</si>
  <si>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</si>
  <si>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</si>
  <si>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</si>
  <si>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</si>
  <si>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</si>
  <si>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</si>
  <si>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</si>
  <si>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</si>
  <si>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</si>
  <si>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</si>
  <si>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</si>
  <si>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</si>
  <si>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</si>
  <si>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</si>
  <si>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</si>
  <si>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</si>
  <si>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</si>
  <si>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</si>
  <si>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</si>
  <si>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</si>
  <si>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</si>
  <si>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</si>
  <si>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</si>
  <si>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</si>
  <si>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</si>
  <si>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</si>
  <si>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</si>
  <si>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</si>
  <si>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</si>
  <si>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</si>
  <si>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</si>
  <si>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</si>
  <si>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</si>
  <si>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</si>
  <si>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</si>
  <si>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</si>
  <si>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</si>
  <si>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</si>
  <si>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</si>
  <si>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</si>
  <si>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</si>
  <si>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</si>
  <si>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</si>
  <si>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</si>
  <si>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</si>
  <si>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</si>
  <si>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</si>
  <si>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</si>
  <si>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</si>
  <si>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</si>
  <si>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</si>
  <si>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</si>
  <si>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</si>
  <si>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</si>
  <si>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</si>
  <si>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</si>
  <si>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</si>
  <si>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</si>
  <si>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</si>
  <si>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</si>
  <si>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</si>
  <si>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</si>
  <si>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</si>
  <si>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</si>
  <si>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</si>
  <si>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</si>
  <si>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</si>
  <si>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</si>
  <si>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</si>
  <si>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</si>
  <si>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</si>
  <si>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</si>
  <si>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</si>
  <si>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</si>
  <si>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</si>
  <si>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</si>
  <si>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</si>
  <si>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</si>
  <si>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</si>
  <si>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</si>
  <si>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</si>
  <si>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</si>
  <si>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</si>
  <si>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</si>
  <si>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</si>
  <si>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</si>
  <si>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</si>
  <si>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</si>
  <si>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</si>
  <si>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</si>
  <si>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</si>
  <si>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</si>
  <si>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</si>
  <si>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</si>
  <si>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</si>
  <si>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</si>
  <si>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</si>
  <si>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</si>
  <si>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</si>
  <si>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</si>
  <si>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</si>
  <si>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</si>
  <si>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</si>
  <si>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</si>
  <si>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</si>
  <si>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</si>
  <si>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</si>
  <si>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</si>
  <si>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</si>
  <si>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</si>
  <si>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</si>
  <si>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</si>
  <si>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</si>
  <si>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</si>
  <si>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</si>
  <si>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</si>
  <si>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</si>
  <si>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</si>
  <si>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</si>
  <si>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</si>
  <si>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</si>
  <si>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</si>
  <si>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</si>
  <si>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</si>
  <si>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</si>
  <si>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</si>
  <si>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</si>
  <si>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</si>
  <si>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</si>
  <si>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</si>
  <si>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</si>
  <si>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</si>
  <si>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</si>
  <si>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</si>
  <si>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</si>
  <si>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</si>
  <si>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</si>
  <si>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</si>
  <si>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</si>
  <si>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</si>
  <si>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</si>
  <si>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</si>
  <si>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</si>
  <si>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</si>
  <si>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</si>
  <si>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</si>
  <si>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</si>
  <si>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</si>
  <si>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</si>
  <si>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</si>
  <si>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</si>
  <si>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</si>
  <si>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</si>
  <si>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</si>
  <si>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</si>
  <si>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</si>
  <si>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</si>
  <si>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</si>
  <si>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</si>
  <si>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</si>
  <si>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</si>
  <si>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</si>
  <si>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</si>
  <si>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</si>
  <si>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</si>
  <si>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</si>
  <si>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</si>
  <si>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</si>
  <si>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</si>
  <si>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</si>
  <si>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</si>
  <si>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</si>
  <si>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</si>
  <si>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</si>
  <si>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</si>
  <si>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</si>
  <si>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</si>
  <si>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</si>
  <si>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</si>
  <si>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</si>
  <si>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</si>
  <si>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</si>
  <si>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</si>
  <si>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</si>
  <si>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</si>
  <si>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</si>
  <si>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</si>
  <si>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</si>
  <si>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</si>
  <si>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</si>
  <si>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</si>
  <si>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</si>
  <si>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</si>
  <si>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</si>
  <si>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</si>
  <si>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</si>
  <si>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</si>
  <si>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</si>
  <si>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</si>
  <si>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</si>
  <si>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</si>
  <si>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</si>
  <si>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</si>
  <si>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</si>
  <si>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</si>
  <si>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</si>
  <si>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</si>
  <si>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</si>
  <si>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</si>
  <si>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</si>
  <si>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</si>
  <si>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</si>
  <si>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</si>
  <si>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</si>
  <si>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</si>
  <si>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</si>
  <si>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</si>
  <si>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</si>
  <si>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</si>
  <si>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</si>
  <si>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</si>
  <si>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</si>
  <si>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</si>
  <si>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</si>
  <si>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</si>
  <si>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</si>
  <si>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</si>
  <si>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</si>
  <si>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</si>
  <si>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</si>
  <si>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</si>
  <si>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</si>
  <si>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</si>
  <si>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</si>
  <si>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</si>
  <si>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</si>
  <si>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</si>
  <si>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</si>
  <si>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</si>
  <si>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</si>
  <si>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</si>
  <si>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</si>
  <si>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</si>
  <si>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</si>
  <si>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</si>
  <si>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</si>
  <si>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</si>
  <si>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</si>
  <si>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</si>
  <si>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</si>
  <si>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</si>
  <si>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</si>
  <si>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</si>
  <si>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</si>
  <si>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</si>
  <si>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</si>
  <si>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</si>
  <si>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</si>
  <si>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</si>
  <si>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</si>
  <si>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</si>
  <si>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</si>
  <si>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</si>
  <si>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</si>
  <si>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</si>
  <si>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</si>
  <si>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</si>
  <si>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</si>
  <si>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</si>
  <si>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</si>
  <si>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</si>
  <si>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</si>
  <si>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</si>
  <si>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</si>
  <si>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</si>
  <si>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</si>
  <si>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</si>
  <si>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</si>
  <si>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</si>
  <si>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</si>
  <si>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</si>
  <si>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</si>
  <si>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</si>
  <si>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</si>
  <si>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</si>
  <si>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</si>
  <si>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</si>
  <si>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</si>
  <si>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</si>
  <si>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</si>
  <si>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</si>
  <si>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</si>
  <si>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</si>
  <si>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</si>
  <si>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</si>
  <si>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</si>
  <si>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</si>
  <si>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</si>
  <si>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</si>
  <si>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</si>
  <si>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</si>
  <si>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</si>
  <si>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</si>
  <si>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</si>
  <si>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</si>
  <si>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</si>
  <si>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</si>
  <si>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</si>
  <si>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</si>
  <si>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</si>
  <si>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</si>
  <si>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</si>
  <si>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</si>
  <si>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</si>
  <si>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</si>
  <si>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</si>
  <si>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</si>
  <si>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</si>
  <si>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</si>
  <si>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</si>
  <si>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</si>
  <si>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</si>
  <si>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</si>
  <si>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</si>
  <si>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</si>
  <si>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</si>
  <si>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</si>
  <si>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</si>
  <si>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</si>
  <si>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</si>
  <si>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</si>
  <si>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</si>
  <si>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</si>
  <si>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</si>
  <si>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</si>
  <si>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</si>
  <si>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</si>
  <si>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</si>
  <si>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</si>
  <si>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</si>
  <si>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</si>
  <si>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</si>
  <si>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</si>
  <si>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</si>
  <si>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</si>
  <si>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</si>
  <si>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</si>
  <si>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</si>
  <si>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</si>
  <si>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</si>
  <si>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</si>
  <si>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</si>
  <si>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</si>
  <si>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</si>
  <si>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</si>
  <si>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</si>
  <si>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</si>
  <si>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</si>
  <si>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</si>
  <si>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</si>
  <si>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</si>
  <si>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</si>
  <si>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</si>
  <si>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</si>
  <si>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</si>
  <si>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</si>
  <si>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</si>
  <si>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</si>
  <si>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</si>
  <si>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</si>
  <si>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</si>
  <si>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</si>
  <si>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</si>
  <si>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</si>
  <si>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</si>
  <si>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</si>
  <si>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</si>
  <si>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</si>
  <si>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</si>
  <si>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</si>
  <si>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</si>
  <si>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</si>
  <si>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</si>
  <si>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</si>
  <si>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</si>
  <si>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</si>
  <si>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</si>
  <si>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</si>
  <si>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</si>
  <si>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</si>
  <si>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</si>
  <si>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</si>
  <si>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</si>
  <si>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</si>
  <si>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</si>
  <si>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</si>
  <si>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</si>
  <si>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</si>
  <si>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</si>
  <si>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</si>
  <si>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</si>
  <si>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</si>
  <si>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</si>
  <si>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</si>
  <si>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</si>
  <si>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</si>
  <si>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</si>
  <si>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</si>
  <si>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</si>
  <si>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</si>
  <si>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</si>
  <si>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</si>
  <si>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</si>
  <si>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</si>
  <si>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</si>
  <si>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</si>
  <si>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</si>
  <si>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</si>
  <si>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</si>
  <si>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</si>
  <si>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</si>
  <si>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</si>
  <si>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</si>
  <si>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</si>
  <si>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</si>
  <si>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</si>
  <si>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</si>
  <si>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</si>
  <si>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</si>
  <si>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</si>
  <si>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</si>
  <si>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</si>
  <si>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</si>
  <si>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</si>
  <si>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</si>
  <si>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</si>
  <si>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</si>
  <si>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</si>
  <si>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</si>
  <si>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</si>
  <si>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</si>
  <si>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</si>
  <si>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</si>
  <si>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</si>
  <si>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</si>
  <si>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</si>
  <si>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</si>
  <si>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</si>
  <si>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</si>
  <si>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</si>
  <si>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</si>
  <si>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</si>
  <si>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</si>
  <si>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</si>
  <si>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</si>
  <si>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</si>
  <si>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</si>
  <si>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</si>
  <si>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</si>
  <si>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</si>
  <si>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</si>
  <si>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</si>
  <si>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</si>
  <si>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</si>
  <si>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</si>
  <si>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</si>
  <si>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</si>
  <si>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</si>
  <si>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</si>
  <si>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</si>
  <si>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</si>
  <si>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</si>
  <si>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</si>
  <si>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</si>
  <si>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</si>
  <si>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</si>
  <si>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</si>
  <si>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</si>
  <si>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</si>
  <si>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</si>
  <si>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</si>
  <si>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</si>
  <si>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</si>
  <si>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</si>
  <si>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</si>
  <si>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</si>
  <si>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</si>
  <si>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</si>
  <si>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</si>
  <si>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</si>
  <si>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</si>
  <si>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</si>
  <si>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</si>
  <si>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</si>
  <si>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</si>
  <si>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</si>
  <si>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</si>
  <si>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</si>
  <si>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</si>
  <si>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</si>
  <si>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</si>
  <si>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</si>
  <si>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</si>
  <si>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</si>
  <si>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</si>
  <si>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</si>
  <si>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</si>
  <si>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</si>
  <si>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</si>
  <si>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</si>
  <si>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</si>
  <si>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</si>
  <si>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</si>
  <si>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</si>
  <si>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</si>
  <si>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</si>
  <si>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</si>
  <si>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</si>
  <si>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</si>
  <si>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</si>
  <si>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</si>
  <si>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</si>
  <si>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</si>
  <si>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</si>
  <si>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</si>
  <si>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</si>
  <si>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</si>
  <si>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</si>
  <si>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</si>
  <si>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</si>
  <si>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</si>
  <si>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</si>
  <si>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</si>
  <si>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</si>
  <si>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</si>
  <si>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</si>
  <si>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</si>
  <si>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</si>
  <si>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</si>
  <si>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</si>
  <si>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</si>
  <si>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</si>
  <si>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</si>
  <si>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</si>
  <si>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</si>
  <si>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</si>
  <si>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</si>
  <si>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</si>
  <si>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</si>
  <si>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</si>
  <si>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</si>
  <si>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</si>
  <si>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</si>
  <si>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</si>
  <si>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</si>
  <si>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</si>
  <si>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</si>
  <si>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</si>
  <si>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</si>
  <si>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</si>
  <si>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</si>
  <si>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</si>
  <si>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</si>
  <si>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</si>
  <si>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</si>
  <si>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</si>
  <si>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</si>
  <si>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</si>
  <si>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</si>
  <si>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</si>
  <si>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</si>
  <si>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</si>
  <si>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</si>
  <si>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</si>
  <si>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</si>
  <si>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</si>
  <si>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</si>
  <si>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</si>
  <si>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</si>
  <si>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</si>
  <si>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</si>
  <si>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</si>
  <si>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</si>
  <si>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</si>
  <si>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</si>
  <si>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</si>
  <si>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</si>
  <si>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</si>
  <si>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</si>
  <si>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</si>
  <si>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</si>
  <si>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</si>
  <si>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</si>
  <si>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</si>
  <si>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</si>
  <si>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</si>
  <si>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</si>
  <si>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</si>
  <si>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</si>
  <si>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</si>
  <si>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</si>
  <si>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</si>
  <si>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</si>
  <si>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</si>
  <si>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</si>
  <si>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</si>
  <si>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</si>
  <si>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</si>
  <si>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</si>
  <si>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</si>
  <si>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</si>
  <si>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</si>
  <si>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</si>
  <si>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</si>
  <si>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</si>
  <si>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</si>
  <si>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</si>
  <si>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</si>
  <si>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</si>
  <si>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</si>
  <si>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</si>
  <si>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</si>
  <si>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</si>
  <si>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</si>
  <si>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</si>
  <si>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</si>
  <si>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</si>
  <si>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</si>
  <si>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</si>
  <si>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</si>
  <si>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</si>
  <si>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</si>
  <si>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</si>
  <si>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</si>
  <si>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</si>
  <si>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</si>
  <si>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</si>
  <si>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</si>
  <si>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</si>
  <si>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</si>
  <si>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</si>
  <si>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</si>
  <si>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</si>
  <si>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</si>
  <si>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</si>
  <si>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</si>
  <si>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</si>
  <si>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</si>
  <si>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</si>
  <si>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</si>
  <si>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</si>
  <si>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</si>
  <si>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</si>
  <si>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</si>
  <si>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</si>
  <si>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</si>
  <si>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</si>
  <si>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</si>
  <si>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</si>
  <si>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</si>
  <si>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</si>
  <si>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</si>
  <si>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</si>
  <si>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</si>
  <si>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</si>
  <si>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</si>
  <si>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</si>
  <si>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</si>
  <si>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</si>
  <si>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</si>
  <si>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</si>
  <si>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</si>
  <si>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</si>
  <si>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</si>
  <si>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</si>
  <si>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</si>
  <si>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</si>
  <si>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</si>
  <si>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</si>
  <si>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</si>
  <si>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</si>
  <si>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</si>
  <si>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</si>
  <si>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</si>
  <si>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</si>
  <si>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</si>
  <si>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</si>
  <si>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</si>
  <si>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</si>
  <si>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</si>
  <si>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</si>
  <si>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</si>
  <si>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</si>
  <si>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</si>
  <si>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</si>
  <si>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</si>
  <si>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</si>
  <si>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</si>
  <si>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</si>
  <si>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</si>
  <si>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</si>
  <si>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</si>
  <si>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</si>
  <si>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</si>
  <si>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</si>
  <si>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</si>
  <si>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</si>
  <si>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</si>
  <si>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</si>
  <si>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</si>
  <si>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</si>
  <si>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</si>
  <si>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</si>
  <si>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</si>
  <si>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</si>
  <si>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</si>
  <si>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</si>
  <si>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</si>
  <si>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</si>
  <si>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</si>
  <si>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</si>
  <si>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</si>
  <si>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</si>
  <si>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</si>
  <si>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</si>
  <si>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</si>
  <si>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</si>
  <si>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</si>
  <si>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</si>
  <si>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</si>
  <si>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</si>
  <si>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</si>
  <si>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</si>
  <si>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</si>
  <si>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</si>
  <si>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</si>
  <si>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</si>
  <si>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</si>
  <si>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</si>
  <si>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</si>
  <si>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</si>
  <si>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</si>
  <si>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</si>
  <si>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</si>
  <si>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</si>
  <si>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</si>
  <si>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</si>
  <si>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</si>
  <si>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</si>
  <si>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</si>
  <si>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</si>
  <si>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</si>
  <si>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</si>
  <si>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</si>
  <si>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</si>
  <si>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</si>
  <si>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</si>
  <si>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</si>
  <si>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</si>
  <si>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</si>
  <si>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</si>
  <si>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</si>
  <si>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</si>
  <si>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</si>
  <si>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</si>
  <si>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</si>
  <si>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</si>
  <si>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</si>
  <si>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</si>
  <si>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</si>
  <si>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</si>
  <si>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</si>
  <si>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</si>
  <si>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</si>
  <si>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</si>
  <si>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</si>
  <si>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</si>
  <si>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</si>
  <si>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</si>
  <si>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</si>
  <si>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</si>
  <si>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</si>
  <si>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</si>
  <si>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</si>
  <si>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</si>
  <si>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</si>
  <si>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</si>
  <si>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</si>
  <si>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</si>
  <si>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</si>
  <si>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</si>
  <si>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</si>
  <si>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</si>
  <si>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</si>
  <si>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</si>
  <si>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</si>
  <si>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</si>
  <si>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</si>
  <si>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</si>
  <si>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</si>
  <si>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</si>
  <si>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</si>
  <si>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</si>
  <si>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</si>
  <si>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</si>
  <si>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</si>
  <si>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</si>
  <si>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</si>
  <si>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</si>
  <si>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</si>
  <si>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</si>
  <si>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</si>
  <si>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</si>
  <si>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</si>
  <si>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</si>
  <si>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</si>
  <si>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</si>
  <si>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</si>
  <si>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</si>
  <si>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</si>
  <si>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</si>
  <si>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</si>
  <si>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</si>
  <si>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</si>
  <si>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</si>
  <si>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</si>
  <si>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</si>
  <si>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</si>
  <si>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</si>
  <si>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</si>
  <si>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</si>
  <si>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</si>
  <si>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</si>
  <si>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</si>
  <si>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</si>
  <si>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</si>
  <si>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</si>
  <si>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</si>
  <si>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</si>
  <si>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</si>
  <si>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</si>
  <si>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</si>
  <si>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</si>
  <si>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</si>
  <si>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</si>
  <si>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</si>
  <si>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</si>
  <si>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</si>
  <si>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</si>
  <si>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</si>
  <si>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</si>
  <si>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</si>
  <si>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</si>
  <si>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</si>
  <si>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</si>
  <si>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</si>
  <si>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</si>
  <si>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</si>
  <si>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</si>
  <si>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</si>
  <si>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</si>
  <si>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</si>
  <si>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</si>
  <si>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</si>
  <si>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</si>
  <si>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</si>
  <si>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</si>
  <si>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</si>
  <si>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</si>
  <si>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</si>
  <si>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</si>
  <si>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</si>
  <si>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</si>
  <si>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</si>
  <si>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</si>
  <si>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</si>
  <si>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</si>
  <si>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</si>
  <si>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</si>
  <si>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</si>
  <si>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</si>
  <si>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</si>
  <si>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</si>
  <si>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</si>
  <si>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</si>
  <si>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</si>
  <si>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</si>
  <si>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</si>
  <si>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</si>
  <si>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</si>
  <si>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</si>
  <si>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</si>
  <si>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</si>
  <si>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</si>
  <si>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</si>
  <si>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</si>
  <si>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</si>
  <si>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</si>
  <si>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</si>
  <si>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</si>
  <si>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</si>
  <si>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</si>
  <si>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</si>
  <si>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</si>
  <si>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</si>
  <si>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</si>
  <si>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</si>
  <si>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</si>
  <si>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</si>
  <si>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</si>
  <si>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</si>
  <si>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</si>
  <si>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</si>
  <si>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</si>
  <si>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</si>
  <si>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</si>
  <si>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</si>
  <si>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</si>
  <si>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</si>
  <si>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</si>
  <si>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</si>
  <si>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</si>
  <si>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</si>
  <si>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</si>
  <si>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</si>
  <si>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</si>
  <si>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</si>
  <si>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</si>
  <si>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</si>
  <si>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</si>
  <si>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</si>
  <si>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</si>
  <si>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</si>
  <si>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</si>
  <si>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</si>
  <si>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</si>
  <si>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</si>
  <si>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</si>
  <si>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</si>
  <si>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</si>
  <si>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</si>
  <si>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</si>
  <si>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</si>
  <si>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</si>
  <si>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</si>
  <si>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</si>
  <si>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</si>
  <si>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</si>
  <si>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</si>
  <si>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</si>
  <si>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</si>
  <si>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</si>
  <si>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</si>
  <si>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</si>
  <si>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</si>
  <si>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</si>
  <si>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</si>
  <si>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</si>
  <si>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</si>
  <si>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</si>
  <si>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</si>
  <si>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</si>
  <si>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</si>
  <si>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</si>
  <si>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</si>
  <si>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</si>
  <si>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</si>
  <si>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</si>
  <si>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</si>
  <si>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</si>
  <si>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</si>
  <si>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</si>
  <si>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</si>
  <si>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</si>
  <si>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</si>
  <si>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</si>
  <si>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</si>
  <si>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</si>
  <si>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</si>
  <si>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</si>
  <si>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</si>
  <si>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</si>
  <si>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</si>
  <si>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</si>
  <si>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</si>
  <si>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</si>
  <si>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</si>
  <si>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</si>
  <si>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</si>
  <si>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</si>
  <si>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</si>
  <si>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</si>
  <si>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</si>
  <si>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</si>
  <si>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</si>
  <si>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</si>
  <si>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</si>
  <si>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</si>
  <si>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</si>
  <si>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</si>
  <si>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</si>
  <si>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</si>
  <si>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</si>
  <si>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</si>
  <si>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</si>
  <si>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</si>
  <si>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</si>
  <si>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</si>
  <si>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</si>
  <si>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</si>
  <si>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</si>
  <si>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</si>
  <si>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</si>
  <si>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</si>
  <si>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</si>
  <si>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</si>
  <si>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</si>
  <si>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</si>
  <si>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</si>
  <si>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</si>
  <si>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</si>
  <si>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</si>
  <si>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</si>
  <si>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</si>
  <si>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</si>
  <si>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</si>
  <si>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</si>
  <si>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</si>
  <si>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</si>
  <si>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</si>
  <si>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</si>
  <si>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</si>
  <si>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</si>
  <si>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</si>
  <si>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</si>
  <si>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</si>
  <si>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</si>
  <si>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</si>
  <si>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</si>
  <si>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</si>
  <si>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</si>
  <si>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</si>
  <si>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</si>
  <si>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</si>
  <si>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</si>
  <si>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</si>
  <si>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</si>
  <si>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</si>
  <si>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</si>
  <si>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</si>
  <si>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</si>
  <si>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</si>
  <si>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</si>
  <si>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</si>
  <si>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</si>
  <si>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</si>
  <si>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</si>
  <si>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</si>
  <si>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</si>
  <si>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</si>
  <si>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</si>
  <si>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</si>
  <si>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</si>
  <si>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</si>
  <si>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</si>
  <si>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</si>
  <si>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</si>
  <si>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</si>
  <si>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</si>
  <si>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</si>
  <si>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</si>
  <si>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</si>
  <si>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</si>
  <si>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</si>
  <si>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</si>
  <si>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</si>
  <si>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</si>
  <si>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</si>
  <si>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</si>
  <si>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</si>
  <si>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</si>
  <si>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</si>
  <si>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</si>
  <si>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</si>
  <si>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</si>
  <si>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</si>
  <si>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</si>
  <si>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</si>
  <si>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</si>
  <si>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</si>
  <si>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</si>
  <si>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</si>
  <si>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</si>
  <si>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</si>
  <si>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</si>
  <si>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</si>
  <si>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</si>
  <si>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</si>
  <si>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</si>
  <si>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</si>
  <si>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</si>
  <si>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</si>
  <si>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</si>
  <si>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</si>
  <si>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</si>
  <si>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</si>
  <si>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</si>
  <si>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</si>
  <si>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</si>
  <si>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</si>
  <si>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</si>
  <si>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</si>
  <si>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</si>
  <si>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</si>
  <si>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</si>
  <si>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</si>
  <si>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</si>
  <si>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</si>
  <si>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</si>
  <si>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</si>
  <si>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</si>
  <si>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</si>
  <si>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</si>
  <si>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</si>
  <si>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</si>
  <si>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</si>
  <si>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</si>
  <si>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</si>
  <si>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</si>
  <si>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</si>
  <si>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</si>
  <si>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</si>
  <si>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</si>
  <si>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</si>
  <si>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</si>
  <si>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</si>
  <si>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</si>
  <si>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</si>
  <si>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</si>
  <si>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</si>
  <si>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</si>
  <si>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</si>
  <si>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</si>
  <si>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</si>
  <si>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</si>
  <si>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</si>
  <si>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</si>
  <si>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</si>
  <si>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</si>
  <si>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</si>
  <si>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</si>
  <si>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</si>
  <si>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</si>
  <si>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</si>
  <si>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</si>
  <si>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</si>
  <si>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</si>
  <si>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</si>
  <si>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</si>
  <si>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</si>
  <si>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</si>
  <si>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</si>
  <si>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</si>
  <si>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</si>
  <si>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</si>
  <si>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</si>
  <si>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</si>
  <si>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</si>
  <si>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</si>
  <si>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</si>
  <si>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</si>
  <si>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</si>
  <si>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</si>
  <si>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</si>
  <si>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</si>
  <si>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</si>
  <si>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</si>
  <si>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</si>
  <si>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</si>
  <si>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</si>
  <si>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</si>
  <si>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</si>
  <si>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</si>
  <si>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</si>
  <si>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</si>
  <si>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</si>
  <si>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</si>
  <si>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</si>
  <si>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</si>
  <si>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</si>
  <si>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</si>
  <si>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</si>
  <si>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</si>
  <si>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</si>
  <si>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</si>
  <si>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</si>
  <si>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</si>
  <si>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</si>
  <si>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</si>
  <si>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</si>
  <si>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</si>
  <si>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</si>
  <si>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</si>
  <si>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</si>
  <si>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</si>
  <si>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</si>
  <si>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</si>
  <si>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</si>
  <si>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</si>
  <si>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</si>
  <si>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</si>
  <si>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</si>
  <si>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</si>
  <si>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</si>
  <si>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</si>
  <si>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</si>
  <si>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</si>
  <si>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</si>
  <si>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</si>
  <si>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</si>
  <si>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</si>
  <si>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</si>
  <si>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</si>
  <si>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</si>
  <si>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</si>
  <si>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</si>
  <si>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</si>
  <si>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</si>
  <si>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</si>
  <si>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</si>
  <si>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</si>
  <si>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</si>
  <si>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</si>
  <si>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</si>
  <si>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</si>
  <si>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</si>
  <si>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</si>
  <si>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</si>
  <si>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</si>
  <si>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</si>
  <si>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</si>
  <si>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</si>
  <si>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</si>
  <si>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</si>
  <si>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</si>
  <si>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</si>
  <si>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</si>
  <si>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</si>
  <si>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</si>
  <si>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</si>
  <si>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</si>
  <si>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</si>
  <si>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</si>
  <si>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</si>
  <si>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</si>
  <si>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</si>
  <si>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</si>
  <si>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</si>
  <si>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</si>
  <si>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</si>
  <si>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</si>
  <si>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</si>
  <si>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</si>
  <si>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</si>
  <si>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</si>
  <si>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</si>
  <si>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</si>
  <si>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</si>
  <si>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</si>
  <si>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</si>
  <si>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</si>
  <si>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</si>
  <si>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</si>
  <si>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</si>
  <si>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</si>
  <si>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</si>
  <si>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</si>
  <si>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</si>
  <si>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</si>
  <si>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</si>
  <si>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</si>
  <si>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</si>
  <si>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</si>
  <si>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</si>
  <si>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</si>
  <si>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</si>
  <si>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</si>
  <si>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</si>
  <si>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</si>
  <si>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</si>
  <si>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</si>
  <si>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</si>
  <si>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</si>
  <si>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</si>
  <si>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</si>
  <si>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</si>
  <si>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</si>
  <si>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</si>
  <si>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</si>
  <si>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</si>
  <si>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</si>
  <si>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</si>
  <si>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</si>
  <si>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</si>
  <si>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</si>
  <si>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</si>
  <si>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</si>
  <si>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</si>
  <si>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</si>
  <si>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</si>
  <si>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</si>
  <si>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</si>
  <si>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</si>
  <si>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</si>
  <si>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</si>
  <si>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</si>
  <si>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</si>
  <si>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</si>
  <si>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</si>
  <si>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</si>
  <si>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</si>
  <si>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</si>
  <si>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</si>
  <si>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</si>
  <si>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</si>
  <si>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</si>
  <si>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</si>
  <si>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</si>
  <si>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</si>
  <si>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</si>
  <si>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</si>
  <si>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</si>
  <si>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</si>
  <si>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</si>
  <si>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</si>
  <si>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</si>
  <si>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</si>
  <si>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</si>
  <si>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</si>
  <si>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</si>
  <si>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</si>
  <si>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</si>
  <si>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</si>
  <si>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</si>
  <si>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</si>
  <si>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</si>
  <si>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</si>
  <si>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</si>
  <si>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</si>
  <si>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</si>
  <si>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</si>
  <si>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</si>
  <si>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</si>
  <si>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</si>
  <si>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</si>
  <si>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</si>
  <si>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</si>
  <si>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</si>
  <si>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</si>
  <si>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</si>
  <si>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</si>
  <si>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</si>
  <si>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</si>
  <si>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</si>
  <si>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</si>
  <si>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</si>
  <si>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</si>
  <si>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</si>
  <si>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</si>
  <si>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</si>
  <si>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</si>
  <si>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</si>
  <si>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</si>
  <si>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</si>
  <si>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</si>
  <si>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</si>
  <si>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</si>
  <si>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</si>
  <si>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</si>
  <si>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</si>
  <si>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</si>
  <si>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</si>
  <si>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</si>
  <si>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</si>
  <si>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</si>
  <si>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</si>
  <si>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</si>
  <si>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</si>
  <si>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</si>
  <si>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</si>
  <si>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</si>
  <si>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</si>
  <si>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</si>
  <si>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</si>
  <si>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</si>
  <si>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</si>
  <si>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</si>
  <si>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</si>
  <si>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</si>
  <si>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</si>
  <si>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</si>
  <si>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</si>
  <si>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</si>
  <si>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</si>
  <si>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</si>
  <si>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</si>
  <si>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</si>
  <si>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</si>
  <si>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</si>
  <si>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</si>
  <si>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</si>
  <si>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</si>
  <si>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</si>
  <si>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</si>
  <si>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</si>
  <si>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</si>
  <si>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</si>
  <si>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</si>
  <si>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</si>
  <si>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</si>
  <si>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</si>
  <si>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</si>
  <si>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</si>
  <si>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</si>
  <si>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</si>
  <si>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</si>
  <si>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</si>
  <si>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</si>
  <si>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</si>
  <si>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</si>
  <si>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</si>
  <si>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</si>
  <si>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</si>
  <si>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</si>
  <si>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</si>
  <si>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</si>
  <si>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</si>
  <si>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</si>
  <si>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</si>
  <si>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</si>
  <si>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</si>
  <si>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</si>
  <si>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</si>
  <si>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</si>
  <si>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</si>
  <si>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</si>
  <si>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</si>
  <si>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</si>
  <si>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</si>
  <si>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</si>
  <si>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</si>
  <si>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</si>
  <si>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</si>
  <si>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</si>
  <si>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</si>
  <si>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</si>
  <si>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</si>
  <si>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</si>
  <si>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</si>
  <si>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</si>
  <si>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</si>
  <si>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</si>
  <si>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</si>
  <si>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</si>
  <si>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</si>
  <si>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</si>
  <si>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</si>
  <si>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</si>
  <si>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</si>
  <si>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</si>
  <si>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</si>
  <si>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</si>
  <si>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</si>
  <si>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</si>
  <si>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</si>
  <si>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</si>
  <si>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</si>
  <si>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</si>
  <si>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</si>
  <si>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</si>
  <si>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</si>
  <si>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</si>
  <si>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</si>
  <si>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</si>
  <si>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</si>
  <si>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</si>
  <si>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</si>
  <si>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</si>
  <si>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</si>
  <si>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</si>
  <si>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</si>
  <si>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</si>
  <si>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</si>
  <si>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</si>
  <si>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</si>
  <si>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</si>
  <si>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</si>
  <si>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</si>
  <si>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</si>
  <si>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</si>
  <si>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</si>
  <si>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</si>
  <si>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</si>
  <si>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</si>
  <si>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</si>
  <si>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</si>
  <si>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</si>
  <si>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</si>
  <si>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</si>
  <si>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</si>
  <si>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</si>
  <si>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</si>
  <si>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</si>
  <si>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</si>
  <si>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</si>
  <si>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</si>
  <si>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</si>
  <si>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</si>
  <si>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</si>
  <si>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</si>
  <si>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</si>
  <si>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</si>
  <si>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</si>
  <si>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</si>
  <si>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</si>
  <si>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</si>
  <si>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</si>
  <si>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</si>
  <si>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</si>
  <si>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</si>
  <si>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</si>
  <si>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</si>
  <si>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</si>
  <si>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</si>
  <si>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</si>
  <si>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</si>
  <si>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</si>
  <si>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</si>
  <si>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</si>
  <si>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</si>
  <si>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</si>
  <si>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</si>
  <si>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</si>
  <si>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</si>
  <si>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</si>
  <si>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</si>
  <si>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</si>
  <si>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</si>
  <si>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</si>
  <si>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</si>
  <si>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</si>
  <si>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</si>
  <si>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</si>
  <si>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</si>
  <si>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</si>
  <si>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</si>
  <si>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</si>
  <si>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</si>
  <si>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</si>
  <si>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</si>
  <si>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</si>
  <si>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</si>
  <si>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</si>
  <si>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</si>
  <si>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</si>
  <si>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</si>
  <si>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</si>
  <si>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</si>
  <si>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</si>
  <si>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</si>
  <si>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</si>
  <si>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</si>
  <si>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</si>
  <si>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</si>
  <si>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</si>
  <si>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</si>
  <si>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</si>
  <si>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</si>
  <si>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</si>
  <si>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</si>
  <si>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</si>
  <si>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</si>
  <si>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</si>
  <si>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</si>
  <si>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</si>
  <si>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</si>
  <si>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</si>
  <si>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</si>
  <si>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</si>
  <si>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</si>
  <si>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</si>
  <si>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</si>
  <si>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</si>
  <si>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</si>
  <si>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</si>
  <si>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</si>
  <si>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</si>
  <si>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</si>
  <si>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</si>
  <si>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</si>
  <si>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</si>
  <si>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</si>
  <si>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</si>
  <si>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</si>
  <si>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</si>
  <si>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</si>
  <si>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</si>
  <si>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</si>
  <si>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</si>
  <si>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</si>
  <si>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</si>
  <si>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</si>
  <si>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</si>
  <si>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</si>
  <si>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</si>
  <si>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</si>
  <si>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</si>
  <si>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</si>
  <si>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</si>
  <si>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</si>
  <si>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</si>
  <si>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</si>
  <si>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</si>
  <si>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</si>
  <si>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</si>
  <si>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</si>
  <si>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</si>
  <si>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</si>
  <si>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</si>
  <si>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</si>
  <si>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</si>
  <si>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</si>
  <si>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</si>
  <si>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</si>
  <si>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</si>
  <si>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</si>
  <si>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</si>
  <si>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</si>
  <si>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</si>
  <si>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</si>
  <si>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</si>
  <si>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</si>
  <si>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</si>
  <si>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</si>
  <si>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</si>
  <si>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</si>
  <si>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</si>
  <si>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</si>
  <si>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</si>
  <si>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</si>
  <si>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</si>
  <si>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</si>
  <si>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</si>
  <si>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</si>
  <si>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</si>
  <si>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</si>
  <si>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</si>
  <si>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</si>
  <si>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</si>
  <si>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</si>
  <si>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</si>
  <si>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</si>
  <si>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</si>
  <si>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</si>
  <si>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</si>
  <si>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</si>
  <si>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</si>
  <si>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</si>
  <si>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</si>
  <si>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</si>
  <si>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</si>
  <si>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</si>
  <si>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</si>
  <si>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</si>
  <si>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</si>
  <si>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</si>
  <si>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</si>
  <si>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</si>
  <si>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</si>
  <si>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</si>
  <si>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</si>
  <si>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</si>
  <si>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</si>
  <si>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</si>
  <si>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</si>
  <si>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</si>
  <si>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</si>
  <si>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</si>
  <si>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</si>
  <si>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</si>
  <si>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</si>
  <si>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</si>
  <si>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</si>
  <si>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</si>
  <si>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</si>
  <si>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</si>
  <si>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</si>
  <si>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</si>
  <si>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</si>
  <si>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</si>
  <si>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</si>
  <si>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</si>
  <si>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</si>
  <si>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</si>
  <si>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</si>
  <si>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</si>
  <si>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</si>
  <si>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</si>
  <si>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</si>
  <si>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</si>
  <si>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</si>
  <si>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</si>
  <si>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</si>
  <si>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</si>
  <si>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</si>
  <si>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</si>
  <si>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</si>
  <si>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</si>
  <si>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</si>
  <si>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</si>
  <si>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</si>
  <si>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</si>
  <si>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</si>
  <si>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</si>
  <si>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</si>
  <si>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</si>
  <si>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</si>
  <si>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</si>
  <si>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</si>
  <si>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</si>
  <si>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</si>
  <si>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</si>
  <si>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</si>
  <si>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</si>
  <si>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</si>
  <si>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</si>
  <si>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</si>
  <si>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</si>
  <si>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</si>
  <si>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</si>
  <si>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</si>
  <si>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</si>
  <si>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</si>
  <si>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</si>
  <si>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</si>
  <si>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</si>
  <si>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</si>
  <si>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</si>
  <si>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</si>
  <si>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</si>
  <si>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</si>
  <si>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</si>
  <si>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</si>
  <si>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</si>
  <si>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</si>
  <si>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</si>
  <si>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</si>
  <si>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</si>
  <si>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</si>
  <si>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</si>
  <si>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</si>
  <si>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</si>
  <si>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</si>
  <si>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</si>
  <si>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</si>
  <si>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</si>
  <si>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</si>
  <si>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</si>
  <si>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</si>
  <si>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</si>
  <si>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</si>
  <si>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</si>
  <si>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</si>
  <si>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</si>
  <si>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</si>
  <si>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</si>
  <si>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</si>
  <si>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</si>
  <si>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</si>
  <si>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</si>
  <si>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</si>
  <si>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</si>
  <si>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</si>
  <si>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</si>
  <si>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</si>
  <si>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</si>
  <si>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</si>
  <si>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</si>
  <si>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</si>
  <si>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</si>
  <si>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</si>
  <si>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</si>
  <si>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</si>
  <si>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</si>
  <si>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</si>
  <si>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</si>
  <si>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</si>
  <si>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</si>
  <si>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</si>
  <si>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</si>
  <si>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</si>
  <si>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</si>
  <si>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</si>
  <si>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</si>
  <si>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</si>
  <si>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</si>
  <si>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</si>
  <si>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</si>
  <si>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</si>
  <si>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</si>
  <si>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</si>
  <si>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</si>
  <si>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</si>
  <si>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</si>
  <si>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</si>
  <si>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</si>
  <si>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</si>
  <si>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</si>
  <si>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</si>
  <si>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</si>
  <si>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</si>
  <si>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</si>
  <si>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</si>
  <si>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</si>
  <si>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</si>
  <si>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</si>
  <si>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</si>
  <si>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</si>
  <si>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</si>
  <si>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</si>
  <si>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</si>
  <si>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</si>
  <si>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</si>
  <si>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</si>
  <si>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</si>
  <si>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</si>
  <si>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</si>
  <si>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</si>
  <si>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</si>
  <si>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</si>
  <si>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</si>
  <si>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</si>
  <si>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</si>
  <si>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</si>
  <si>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</si>
  <si>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</si>
  <si>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</si>
  <si>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</si>
  <si>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</si>
  <si>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</si>
  <si>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</si>
  <si>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</si>
  <si>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</si>
  <si>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</si>
  <si>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</si>
  <si>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</si>
  <si>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</si>
  <si>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</si>
  <si>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</si>
  <si>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</si>
  <si>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</si>
  <si>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</si>
  <si>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</si>
  <si>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</si>
  <si>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</si>
  <si>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</si>
  <si>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</si>
  <si>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</si>
  <si>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</si>
  <si>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</si>
  <si>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</si>
  <si>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</si>
  <si>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</si>
  <si>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</si>
  <si>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</si>
  <si>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</si>
  <si>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</si>
  <si>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</si>
  <si>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</si>
  <si>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</si>
  <si>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</si>
  <si>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</si>
  <si>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</si>
  <si>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</si>
  <si>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</si>
  <si>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</si>
  <si>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</si>
  <si>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</si>
  <si>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</si>
  <si>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</si>
  <si>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</si>
  <si>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</si>
  <si>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</si>
  <si>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</si>
  <si>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</si>
  <si>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</si>
  <si>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</si>
  <si>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</si>
  <si>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</si>
  <si>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</si>
  <si>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</si>
  <si>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</si>
  <si>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</si>
  <si>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</si>
  <si>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</si>
  <si>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</si>
  <si>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</si>
  <si>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</si>
  <si>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</si>
  <si>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</si>
  <si>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</si>
  <si>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</si>
  <si>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</si>
  <si>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</si>
  <si>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</si>
  <si>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</si>
  <si>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</si>
  <si>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</si>
  <si>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</si>
  <si>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</si>
  <si>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</si>
  <si>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</si>
  <si>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</si>
  <si>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</si>
  <si>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</si>
  <si>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</si>
  <si>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</si>
  <si>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</si>
  <si>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</si>
  <si>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</si>
  <si>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</si>
  <si>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</si>
  <si>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</si>
  <si>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</si>
  <si>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</si>
  <si>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</si>
  <si>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</si>
  <si>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</si>
  <si>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</si>
  <si>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</si>
  <si>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</si>
  <si>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</si>
  <si>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</si>
  <si>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</si>
  <si>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</si>
  <si>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</si>
  <si>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</si>
  <si>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</si>
  <si>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</si>
  <si>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</si>
  <si>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</si>
  <si>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</si>
  <si>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</si>
  <si>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</si>
  <si>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</si>
  <si>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</si>
  <si>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</si>
  <si>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</si>
  <si>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</si>
  <si>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</si>
  <si>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</si>
  <si>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</si>
  <si>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</si>
  <si>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</si>
  <si>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</si>
  <si>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</si>
  <si>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</si>
  <si>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</si>
  <si>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</si>
  <si>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</si>
  <si>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</si>
  <si>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</si>
  <si>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</si>
  <si>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</si>
  <si>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</si>
  <si>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</si>
  <si>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</si>
  <si>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</si>
  <si>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</si>
  <si>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</si>
  <si>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</si>
  <si>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</si>
  <si>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</si>
  <si>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</si>
  <si>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</si>
  <si>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</si>
  <si>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</si>
  <si>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</si>
  <si>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</si>
  <si>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</si>
  <si>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</si>
  <si>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</si>
  <si>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</si>
  <si>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</si>
  <si>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</si>
  <si>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</si>
  <si>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</si>
  <si>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</si>
  <si>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</si>
  <si>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</si>
  <si>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</si>
  <si>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</si>
  <si>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</si>
  <si>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</si>
  <si>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</si>
  <si>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</si>
  <si>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</si>
  <si>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</si>
  <si>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</si>
  <si>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</si>
  <si>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</si>
  <si>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</si>
  <si>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</si>
  <si>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</si>
  <si>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</si>
  <si>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</si>
  <si>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</si>
  <si>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</si>
  <si>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</si>
  <si>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</si>
  <si>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</si>
  <si>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</si>
  <si>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</si>
  <si>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</si>
  <si>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</si>
  <si>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</si>
  <si>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</si>
  <si>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</si>
  <si>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</si>
  <si>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</si>
  <si>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</si>
  <si>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</si>
  <si>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</si>
  <si>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</si>
  <si>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</si>
  <si>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</si>
  <si>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</si>
  <si>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</si>
  <si>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</si>
  <si>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</si>
  <si>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</si>
  <si>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</si>
  <si>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</si>
  <si>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</si>
  <si>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</si>
  <si>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</si>
  <si>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</si>
  <si>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</si>
  <si>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</si>
  <si>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</si>
  <si>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</si>
  <si>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</si>
  <si>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</si>
  <si>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</si>
  <si>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</si>
  <si>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</si>
  <si>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</si>
  <si>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</si>
  <si>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</si>
  <si>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</si>
  <si>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</si>
  <si>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</si>
  <si>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</si>
  <si>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</si>
  <si>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</si>
  <si>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</si>
  <si>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</si>
  <si>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</si>
  <si>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</si>
  <si>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</si>
  <si>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</si>
  <si>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</si>
  <si>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</si>
  <si>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</si>
  <si>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</si>
  <si>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</si>
  <si>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</si>
  <si>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</si>
  <si>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</si>
  <si>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</si>
  <si>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</si>
  <si>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</si>
  <si>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</si>
  <si>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</si>
  <si>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</si>
  <si>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</si>
  <si>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</si>
  <si>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</si>
  <si>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</si>
  <si>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</si>
  <si>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</si>
  <si>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</si>
  <si>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</si>
  <si>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</si>
  <si>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</si>
  <si>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</si>
  <si>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</si>
  <si>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</si>
  <si>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</si>
  <si>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</si>
  <si>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</si>
  <si>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</si>
  <si>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</si>
  <si>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</si>
  <si>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</si>
  <si>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</si>
  <si>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</si>
  <si>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</si>
  <si>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</si>
  <si>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</si>
  <si>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</si>
  <si>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</si>
  <si>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</si>
  <si>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</si>
  <si>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</si>
  <si>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</si>
  <si>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</si>
  <si>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</si>
  <si>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</si>
  <si>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</si>
  <si>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</si>
  <si>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</si>
  <si>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</si>
  <si>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</si>
  <si>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</si>
  <si>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</si>
  <si>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</si>
  <si>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</si>
  <si>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</si>
  <si>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</si>
  <si>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</si>
  <si>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</si>
  <si>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</si>
  <si>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</si>
  <si>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</si>
  <si>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</si>
  <si>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</si>
  <si>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</si>
  <si>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</si>
  <si>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</si>
  <si>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</si>
  <si>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</si>
  <si>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</si>
  <si>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</si>
  <si>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</si>
  <si>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</si>
  <si>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</si>
  <si>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</si>
  <si>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</si>
  <si>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</si>
  <si>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</si>
  <si>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</si>
  <si>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</si>
  <si>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</si>
  <si>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</si>
  <si>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</si>
  <si>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</si>
  <si>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</si>
  <si>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</si>
  <si>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</si>
  <si>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</si>
  <si>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</si>
  <si>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</si>
  <si>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</si>
  <si>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</si>
  <si>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</si>
  <si>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</si>
  <si>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</si>
  <si>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</si>
  <si>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</si>
  <si>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</si>
  <si>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</si>
  <si>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</si>
  <si>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</si>
  <si>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</si>
  <si>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</si>
  <si>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</si>
  <si>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</si>
  <si>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</si>
  <si>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</si>
  <si>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</si>
  <si>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</si>
  <si>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</si>
  <si>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</si>
  <si>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</si>
  <si>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</si>
  <si>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</si>
  <si>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</si>
  <si>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</si>
  <si>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</si>
  <si>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</si>
  <si>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</si>
  <si>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</si>
  <si>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</si>
  <si>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</si>
  <si>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</si>
  <si>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</si>
  <si>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</si>
  <si>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</si>
  <si>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</si>
  <si>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</si>
  <si>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</si>
  <si>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</si>
  <si>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</si>
  <si>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</si>
  <si>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</si>
  <si>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</si>
  <si>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</si>
  <si>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</si>
  <si>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</si>
  <si>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</si>
  <si>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</si>
  <si>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</si>
  <si>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</si>
  <si>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</si>
  <si>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</si>
  <si>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</si>
  <si>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</si>
  <si>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</si>
  <si>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</si>
  <si>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</si>
  <si>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</si>
  <si>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</si>
  <si>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</si>
  <si>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</si>
  <si>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</si>
  <si>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</si>
  <si>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</si>
  <si>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</si>
  <si>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</si>
  <si>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</si>
  <si>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</si>
  <si>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</si>
  <si>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</si>
  <si>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</si>
  <si>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</si>
  <si>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</si>
  <si>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</si>
  <si>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</si>
  <si>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</si>
  <si>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</si>
  <si>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</si>
  <si>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</si>
  <si>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</si>
  <si>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</si>
  <si>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</si>
  <si>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</si>
  <si>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</si>
  <si>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</si>
  <si>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</si>
  <si>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</si>
  <si>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</si>
  <si>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</si>
  <si>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</si>
  <si>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</si>
  <si>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</si>
  <si>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</si>
  <si>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</si>
  <si>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</si>
  <si>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</si>
  <si>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</si>
  <si>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</si>
  <si>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</si>
  <si>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</si>
  <si>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</si>
  <si>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</si>
  <si>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</si>
  <si>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</si>
  <si>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</si>
  <si>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</si>
  <si>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</si>
  <si>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</si>
  <si>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</si>
  <si>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</si>
  <si>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</si>
  <si>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</si>
  <si>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</si>
  <si>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</si>
  <si>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</si>
  <si>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</si>
  <si>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</si>
  <si>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</si>
  <si>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</si>
  <si>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</si>
  <si>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</si>
  <si>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</si>
  <si>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</si>
  <si>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</si>
  <si>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</si>
  <si>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</si>
  <si>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</si>
  <si>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</si>
  <si>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</si>
  <si>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</si>
  <si>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</si>
  <si>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</si>
  <si>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</si>
  <si>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</si>
  <si>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</si>
  <si>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</si>
  <si>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</si>
  <si>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</si>
  <si>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</si>
  <si>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</si>
  <si>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</si>
  <si>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</si>
  <si>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</si>
  <si>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</si>
  <si>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</si>
  <si>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</si>
  <si>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</si>
  <si>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</si>
  <si>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</si>
  <si>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</si>
  <si>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</si>
  <si>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</si>
  <si>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</si>
  <si>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</si>
  <si>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</si>
  <si>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</si>
  <si>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</si>
  <si>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</si>
  <si>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</si>
  <si>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</si>
  <si>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</si>
  <si>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</si>
  <si>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</si>
  <si>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</si>
  <si>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</si>
  <si>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</si>
  <si>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</si>
  <si>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</si>
  <si>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</si>
  <si>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</si>
  <si>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</si>
  <si>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</si>
  <si>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</si>
  <si>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</si>
  <si>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</si>
  <si>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</si>
  <si>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</si>
  <si>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</si>
  <si>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</si>
  <si>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</si>
  <si>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</si>
  <si>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</si>
  <si>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</si>
  <si>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</si>
  <si>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</si>
  <si>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</si>
  <si>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</si>
  <si>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</si>
  <si>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</si>
  <si>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</si>
  <si>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</si>
  <si>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</si>
  <si>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</si>
  <si>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</si>
  <si>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</si>
  <si>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</si>
  <si>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</si>
  <si>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</si>
  <si>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</si>
  <si>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</si>
  <si>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</si>
  <si>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</si>
  <si>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</si>
  <si>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</si>
  <si>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</si>
  <si>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</si>
  <si>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</si>
  <si>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</si>
  <si>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</si>
  <si>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</si>
  <si>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</si>
  <si>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</si>
  <si>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</si>
  <si>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</si>
  <si>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</si>
  <si>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</si>
  <si>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</si>
  <si>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</si>
  <si>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</si>
  <si>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</si>
  <si>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</si>
  <si>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</si>
  <si>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</si>
  <si>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</si>
  <si>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</si>
  <si>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</si>
  <si>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</si>
  <si>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</si>
  <si>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</si>
  <si>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</si>
  <si>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</si>
  <si>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</si>
  <si>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</si>
  <si>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</si>
  <si>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</si>
  <si>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</si>
  <si>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</si>
  <si>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</si>
  <si>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</si>
  <si>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</si>
  <si>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</si>
  <si>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</si>
  <si>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</si>
  <si>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</si>
  <si>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</si>
  <si>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</si>
  <si>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</si>
  <si>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</si>
  <si>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</si>
  <si>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</si>
  <si>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</si>
  <si>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</si>
  <si>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</si>
  <si>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</si>
  <si>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</si>
  <si>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</si>
  <si>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</si>
  <si>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</si>
  <si>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</si>
  <si>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</si>
  <si>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</si>
  <si>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</si>
  <si>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</si>
  <si>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</si>
  <si>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</si>
  <si>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</si>
  <si>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</si>
  <si>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</si>
  <si>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</si>
  <si>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</si>
  <si>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</si>
  <si>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</si>
  <si>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</si>
  <si>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</si>
  <si>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</si>
  <si>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</si>
  <si>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</si>
  <si>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</si>
  <si>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</si>
  <si>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</si>
  <si>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</si>
  <si>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</si>
  <si>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</si>
  <si>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</si>
  <si>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</si>
  <si>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</si>
  <si>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</si>
  <si>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</si>
  <si>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</si>
  <si>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</si>
  <si>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</si>
  <si>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</si>
  <si>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</si>
  <si>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</si>
  <si>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</si>
  <si>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</si>
  <si>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</si>
  <si>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</si>
  <si>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</si>
  <si>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</si>
  <si>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</si>
  <si>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</si>
  <si>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</si>
  <si>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</si>
  <si>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</si>
  <si>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</si>
  <si>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</si>
  <si>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</si>
  <si>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</si>
  <si>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</si>
  <si>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</si>
  <si>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</si>
  <si>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</si>
  <si>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</si>
  <si>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</si>
  <si>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</si>
  <si>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</si>
  <si>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</si>
  <si>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</si>
  <si>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</si>
  <si>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</si>
  <si>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</si>
  <si>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</si>
  <si>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</si>
  <si>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</si>
  <si>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</si>
  <si>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</si>
  <si>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</si>
  <si>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</si>
  <si>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</si>
  <si>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</si>
  <si>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</si>
  <si>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</si>
  <si>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</si>
  <si>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</si>
  <si>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</si>
  <si>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</si>
  <si>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</si>
  <si>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</si>
  <si>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</si>
  <si>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</si>
  <si>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</si>
  <si>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</si>
  <si>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</si>
  <si>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</si>
  <si>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</si>
  <si>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</si>
  <si>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</si>
  <si>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</si>
  <si>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</si>
  <si>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</si>
  <si>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</si>
  <si>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</si>
  <si>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</si>
  <si>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</si>
  <si>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</si>
  <si>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</si>
  <si>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</si>
  <si>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</si>
  <si>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</si>
  <si>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</si>
  <si>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</si>
  <si>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</si>
  <si>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</si>
  <si>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</si>
  <si>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</si>
  <si>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</si>
  <si>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</si>
  <si>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</si>
  <si>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</si>
  <si>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</si>
  <si>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</si>
  <si>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</si>
  <si>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</si>
  <si>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</si>
  <si>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</si>
  <si>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</si>
  <si>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</si>
  <si>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</si>
  <si>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</si>
  <si>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</si>
  <si>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</si>
  <si>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</si>
  <si>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</si>
  <si>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</si>
  <si>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</si>
  <si>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</si>
  <si>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</si>
  <si>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</si>
  <si>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</si>
  <si>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</si>
  <si>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</si>
  <si>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</si>
  <si>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</si>
  <si>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</si>
  <si>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</si>
  <si>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</si>
  <si>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</si>
  <si>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</si>
  <si>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</si>
  <si>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</si>
  <si>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</si>
  <si>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</si>
  <si>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</si>
  <si>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</si>
  <si>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</si>
  <si>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</si>
  <si>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</si>
  <si>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</si>
  <si>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</si>
  <si>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</si>
  <si>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</si>
  <si>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</si>
  <si>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</si>
  <si>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</si>
  <si>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</si>
  <si>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</si>
  <si>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</si>
  <si>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</si>
  <si>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</si>
  <si>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</si>
  <si>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</si>
  <si>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</si>
  <si>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</si>
  <si>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</si>
  <si>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</si>
  <si>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</si>
  <si>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</si>
  <si>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</si>
  <si>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</si>
  <si>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</si>
  <si>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</si>
  <si>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</si>
  <si>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</si>
  <si>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</si>
  <si>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</si>
  <si>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</si>
  <si>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</si>
  <si>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</si>
  <si>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</si>
  <si>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</si>
  <si>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</si>
  <si>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</si>
  <si>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</si>
  <si>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</si>
  <si>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</si>
  <si>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</si>
  <si>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</si>
  <si>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</si>
  <si>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</si>
  <si>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</si>
  <si>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</si>
  <si>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</si>
  <si>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</si>
  <si>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</si>
  <si>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</si>
  <si>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</si>
  <si>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</si>
  <si>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</si>
  <si>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</si>
  <si>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</si>
  <si>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</si>
  <si>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</si>
  <si>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</si>
  <si>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</si>
  <si>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</si>
  <si>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</si>
  <si>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</si>
  <si>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</si>
  <si>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</si>
  <si>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</si>
  <si>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</si>
  <si>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</si>
  <si>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</si>
  <si>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</si>
  <si>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</si>
  <si>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</si>
  <si>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</si>
  <si>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</si>
  <si>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</si>
  <si>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</si>
  <si>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</si>
  <si>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</si>
  <si>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</si>
  <si>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</si>
  <si>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</si>
  <si>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</si>
  <si>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</si>
  <si>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</si>
  <si>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</si>
  <si>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</si>
  <si>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</si>
  <si>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</si>
  <si>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</si>
  <si>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</si>
  <si>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</si>
  <si>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</si>
  <si>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</si>
  <si>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</si>
  <si>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</si>
  <si>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</si>
  <si>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</si>
  <si>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</si>
  <si>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</si>
  <si>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</si>
  <si>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</si>
  <si>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</si>
  <si>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</si>
  <si>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</si>
  <si>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</si>
  <si>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</si>
  <si>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</si>
  <si>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</si>
  <si>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</si>
  <si>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</si>
  <si>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</si>
  <si>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</si>
  <si>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</si>
  <si>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</si>
  <si>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</si>
  <si>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</si>
  <si>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</si>
  <si>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</si>
  <si>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</si>
  <si>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</si>
  <si>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</si>
  <si>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</si>
  <si>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</si>
  <si>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</si>
  <si>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</si>
  <si>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</si>
  <si>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</si>
  <si>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</si>
  <si>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</si>
  <si>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</si>
  <si>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</si>
  <si>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</si>
  <si>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</si>
  <si>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</si>
  <si>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</si>
  <si>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</si>
  <si>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</si>
  <si>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</si>
  <si>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</si>
  <si>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</si>
  <si>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</si>
  <si>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</si>
  <si>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</si>
  <si>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</si>
  <si>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</si>
  <si>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</si>
  <si>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</si>
  <si>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</si>
  <si>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</si>
  <si>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</si>
  <si>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</si>
  <si>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</si>
  <si>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</si>
  <si>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</si>
  <si>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</si>
  <si>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</si>
  <si>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</si>
  <si>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</si>
  <si>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</si>
  <si>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</si>
  <si>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</si>
  <si>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</si>
  <si>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</si>
  <si>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</si>
  <si>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</si>
  <si>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</si>
  <si>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</si>
  <si>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</si>
  <si>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</si>
  <si>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</si>
  <si>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</si>
  <si>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</si>
  <si>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</si>
  <si>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</si>
  <si>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</si>
  <si>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</si>
  <si>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</si>
  <si>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</si>
  <si>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</si>
  <si>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</si>
  <si>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</si>
  <si>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</si>
  <si>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</si>
  <si>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</si>
  <si>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</si>
  <si>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</si>
  <si>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</si>
  <si>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</si>
  <si>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</si>
  <si>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</si>
  <si>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</si>
  <si>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</si>
  <si>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</si>
  <si>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</si>
  <si>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</si>
  <si>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</si>
  <si>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</si>
  <si>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</si>
  <si>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</si>
  <si>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</si>
  <si>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</si>
  <si>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</si>
  <si>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</si>
  <si>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</si>
  <si>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</si>
  <si>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</si>
  <si>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</si>
  <si>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</si>
  <si>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</si>
  <si>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</si>
  <si>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</si>
  <si>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</si>
  <si>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</si>
  <si>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</si>
  <si>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</si>
  <si>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</si>
  <si>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</si>
  <si>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</si>
  <si>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</si>
  <si>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</si>
  <si>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</si>
  <si>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</si>
  <si>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</si>
  <si>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</si>
  <si>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</si>
  <si>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</si>
  <si>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</si>
  <si>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</si>
  <si>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</si>
  <si>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</si>
  <si>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</si>
  <si>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</si>
  <si>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</si>
  <si>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</si>
  <si>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</si>
  <si>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</si>
  <si>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</si>
  <si>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</si>
  <si>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</si>
  <si>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</si>
  <si>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</si>
  <si>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</si>
  <si>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</si>
  <si>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</si>
  <si>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</si>
  <si>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</si>
  <si>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</si>
  <si>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</si>
  <si>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</si>
  <si>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</si>
  <si>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</si>
  <si>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</si>
  <si>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</si>
  <si>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</si>
  <si>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</si>
  <si>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</si>
  <si>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</si>
  <si>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</si>
  <si>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</si>
  <si>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</si>
  <si>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</si>
  <si>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</si>
  <si>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</si>
  <si>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</si>
  <si>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</si>
  <si>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</si>
  <si>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</si>
  <si>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</si>
  <si>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</si>
  <si>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</si>
  <si>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</si>
  <si>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</si>
  <si>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</si>
  <si>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</si>
  <si>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</si>
  <si>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</si>
  <si>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</si>
  <si>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</si>
  <si>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</si>
  <si>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</si>
  <si>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</si>
  <si>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</si>
  <si>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</si>
  <si>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</si>
  <si>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</si>
  <si>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</si>
  <si>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</si>
  <si>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</si>
  <si>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</si>
  <si>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</si>
  <si>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</si>
  <si>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</si>
  <si>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</si>
  <si>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</si>
  <si>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</si>
  <si>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</si>
  <si>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</si>
  <si>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</si>
  <si>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</si>
  <si>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</si>
  <si>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</si>
  <si>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</si>
  <si>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</si>
  <si>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</si>
  <si>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</si>
  <si>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</si>
  <si>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</si>
  <si>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</si>
  <si>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</si>
  <si>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</si>
  <si>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</si>
  <si>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</si>
  <si>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</si>
  <si>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</si>
  <si>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</si>
  <si>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</si>
  <si>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</si>
  <si>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</si>
  <si>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</si>
  <si>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</si>
  <si>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</si>
  <si>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</si>
  <si>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</si>
  <si>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</si>
  <si>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</si>
  <si>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</si>
  <si>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</si>
  <si>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</si>
  <si>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</si>
  <si>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</si>
  <si>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</si>
  <si>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</si>
  <si>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</si>
  <si>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</si>
  <si>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</si>
  <si>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</si>
  <si>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</si>
  <si>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</si>
  <si>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</si>
  <si>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</si>
  <si>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</si>
  <si>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</si>
  <si>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</si>
  <si>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</si>
  <si>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</si>
  <si>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</si>
  <si>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</si>
  <si>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</si>
  <si>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</si>
  <si>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</si>
  <si>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</si>
  <si>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</si>
  <si>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</si>
  <si>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</si>
  <si>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</si>
  <si>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</si>
  <si>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</si>
  <si>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</si>
  <si>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</si>
  <si>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</si>
  <si>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</si>
  <si>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</si>
  <si>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</si>
  <si>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</si>
  <si>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</si>
  <si>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</si>
  <si>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</si>
  <si>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</si>
  <si>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</si>
  <si>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</si>
  <si>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</si>
  <si>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</si>
  <si>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</si>
  <si>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</si>
  <si>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</si>
  <si>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</si>
  <si>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</si>
  <si>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</si>
  <si>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</si>
  <si>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</si>
  <si>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</si>
  <si>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</si>
  <si>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</si>
  <si>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</si>
  <si>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</si>
  <si>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</si>
  <si>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</si>
  <si>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</si>
  <si>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</si>
  <si>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</si>
  <si>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</si>
  <si>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</si>
  <si>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</si>
  <si>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</si>
  <si>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</si>
  <si>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</si>
  <si>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</si>
  <si>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</si>
  <si>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</si>
  <si>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</si>
  <si>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</si>
  <si>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</si>
  <si>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</si>
  <si>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</si>
  <si>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</si>
  <si>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</si>
  <si>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</si>
  <si>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</si>
  <si>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</si>
  <si>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</si>
  <si>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</si>
  <si>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</si>
  <si>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</si>
  <si>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</si>
  <si>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</si>
  <si>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</si>
  <si>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</si>
  <si>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</si>
  <si>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</si>
  <si>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</si>
  <si>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</si>
  <si>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</si>
  <si>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</si>
  <si>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</si>
  <si>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</si>
  <si>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</si>
  <si>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</si>
  <si>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</si>
  <si>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</si>
  <si>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</si>
  <si>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</si>
  <si>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</si>
  <si>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</si>
  <si>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</si>
  <si>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</si>
  <si>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</si>
  <si>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</si>
  <si>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</si>
  <si>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</si>
  <si>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</si>
  <si>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</si>
  <si>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</si>
  <si>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</si>
  <si>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</si>
  <si>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</si>
  <si>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</si>
  <si>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</si>
  <si>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</si>
  <si>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</si>
  <si>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</si>
  <si>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</si>
  <si>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</si>
  <si>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</si>
  <si>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</si>
  <si>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</si>
  <si>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</si>
  <si>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</si>
  <si>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</si>
  <si>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</si>
  <si>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</si>
  <si>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</si>
  <si>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</si>
  <si>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</si>
  <si>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</si>
  <si>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</si>
  <si>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</si>
  <si>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</si>
  <si>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</si>
  <si>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</si>
  <si>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</si>
  <si>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</si>
  <si>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</si>
  <si>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</si>
  <si>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</si>
  <si>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</si>
  <si>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</si>
  <si>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</si>
  <si>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</si>
  <si>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</si>
  <si>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</si>
  <si>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</si>
  <si>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</si>
  <si>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</si>
  <si>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</si>
  <si>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</si>
  <si>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</si>
  <si>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</si>
  <si>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</si>
  <si>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</si>
  <si>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</si>
  <si>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</si>
  <si>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</si>
  <si>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</si>
  <si>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</si>
  <si>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</si>
  <si>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</si>
  <si>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</si>
  <si>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</si>
  <si>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</si>
  <si>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</si>
  <si>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</si>
  <si>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</si>
  <si>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</si>
  <si>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</si>
  <si>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</si>
  <si>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</si>
  <si>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</si>
  <si>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</si>
  <si>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</si>
  <si>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</si>
  <si>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</si>
  <si>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</si>
  <si>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</si>
  <si>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</si>
  <si>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</si>
  <si>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</si>
  <si>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</si>
  <si>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</si>
  <si>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</si>
  <si>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</si>
  <si>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</si>
  <si>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</si>
  <si>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</si>
  <si>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</si>
  <si>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</si>
  <si>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</si>
  <si>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</si>
  <si>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</si>
  <si>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</si>
  <si>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</si>
  <si>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</si>
  <si>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</si>
  <si>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</si>
  <si>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</si>
  <si>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</si>
  <si>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</si>
  <si>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</si>
  <si>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</si>
  <si>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</si>
  <si>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</si>
  <si>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</si>
  <si>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</si>
  <si>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</si>
  <si>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</si>
  <si>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</si>
  <si>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</si>
  <si>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</si>
  <si>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</si>
  <si>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</si>
  <si>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</si>
  <si>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</si>
  <si>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</si>
  <si>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</si>
  <si>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</si>
  <si>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</si>
  <si>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</si>
  <si>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</si>
  <si>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</si>
  <si>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</si>
  <si>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</si>
  <si>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</si>
  <si>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</si>
  <si>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</si>
  <si>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</si>
  <si>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</si>
  <si>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</si>
  <si>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</si>
  <si>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</si>
  <si>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</si>
  <si>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</si>
  <si>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</si>
  <si>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</si>
  <si>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</si>
  <si>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</si>
  <si>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</si>
  <si>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</si>
  <si>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</si>
  <si>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</si>
  <si>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</si>
  <si>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</si>
  <si>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</si>
  <si>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</si>
  <si>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</si>
  <si>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</si>
  <si>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</si>
  <si>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</si>
  <si>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</si>
  <si>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</si>
  <si>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</si>
  <si>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</si>
  <si>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</si>
  <si>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</si>
  <si>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</si>
  <si>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</si>
  <si>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</si>
  <si>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</si>
  <si>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</si>
  <si>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</si>
  <si>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</si>
  <si>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</si>
  <si>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</si>
  <si>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</si>
  <si>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</si>
  <si>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</si>
  <si>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</si>
  <si>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</si>
  <si>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</si>
  <si>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</si>
  <si>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</si>
  <si>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</si>
  <si>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</si>
  <si>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</si>
  <si>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</si>
  <si>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</si>
  <si>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</si>
  <si>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</si>
  <si>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</si>
  <si>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</si>
  <si>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</si>
  <si>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</si>
  <si>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</si>
  <si>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</si>
  <si>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</si>
  <si>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</si>
  <si>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</si>
  <si>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</si>
  <si>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</si>
  <si>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</si>
  <si>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</si>
  <si>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</si>
  <si>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</si>
  <si>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</si>
  <si>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</si>
  <si>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</si>
  <si>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</si>
  <si>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</si>
  <si>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</si>
  <si>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</si>
  <si>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</si>
  <si>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</si>
  <si>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</si>
  <si>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</si>
  <si>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</si>
  <si>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</si>
  <si>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</si>
  <si>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</si>
  <si>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</si>
  <si>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</si>
  <si>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</si>
  <si>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</si>
  <si>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</si>
  <si>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</si>
  <si>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</si>
  <si>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</si>
  <si>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</si>
  <si>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</si>
  <si>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</si>
  <si>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</si>
  <si>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</si>
  <si>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</si>
  <si>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</si>
  <si>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</si>
  <si>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</si>
  <si>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</si>
  <si>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</si>
  <si>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</si>
  <si>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</si>
  <si>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</si>
  <si>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</si>
  <si>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</si>
  <si>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</si>
  <si>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</si>
  <si>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</si>
  <si>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</si>
  <si>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</si>
  <si>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</si>
  <si>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</si>
  <si>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</si>
  <si>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</si>
  <si>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</si>
  <si>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</si>
  <si>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</si>
  <si>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</si>
  <si>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</si>
  <si>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</si>
  <si>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</si>
  <si>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</si>
  <si>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</si>
  <si>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</si>
  <si>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</si>
  <si>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</si>
  <si>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</si>
  <si>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</si>
  <si>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</si>
  <si>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</si>
  <si>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</si>
  <si>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</si>
  <si>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</si>
  <si>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</si>
  <si>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</si>
  <si>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</si>
  <si>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</si>
  <si>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</si>
  <si>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</si>
  <si>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</si>
  <si>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</si>
  <si>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</si>
  <si>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</si>
  <si>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</si>
  <si>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</si>
  <si>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</si>
  <si>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</si>
  <si>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</si>
  <si>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</si>
  <si>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</si>
  <si>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</si>
  <si>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</si>
  <si>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</si>
  <si>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</si>
  <si>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</si>
  <si>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</si>
  <si>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</si>
  <si>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</si>
  <si>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</si>
  <si>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</si>
  <si>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</si>
  <si>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</si>
  <si>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</si>
  <si>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</si>
  <si>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</si>
  <si>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</si>
  <si>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</si>
  <si>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</si>
  <si>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</si>
  <si>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</si>
  <si>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</si>
  <si>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</si>
  <si>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</si>
  <si>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</si>
  <si>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</si>
  <si>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</si>
  <si>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</si>
  <si>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</si>
  <si>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</si>
  <si>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</si>
  <si>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</si>
  <si>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</si>
  <si>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</si>
  <si>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</si>
  <si>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</si>
  <si>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</si>
  <si>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</si>
  <si>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</si>
  <si>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</si>
  <si>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</si>
  <si>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</si>
  <si>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</si>
  <si>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</si>
  <si>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</si>
  <si>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</si>
  <si>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</si>
  <si>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</si>
  <si>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</si>
  <si>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</si>
  <si>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</si>
  <si>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</si>
  <si>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</si>
  <si>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</si>
  <si>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</si>
  <si>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</si>
  <si>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</si>
  <si>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</si>
  <si>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</si>
  <si>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</si>
  <si>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</si>
  <si>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</si>
  <si>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</si>
  <si>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</si>
  <si>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</si>
  <si>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</si>
  <si>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</si>
  <si>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</si>
  <si>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</si>
  <si>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</si>
  <si>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</si>
  <si>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</si>
  <si>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</si>
  <si>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</si>
  <si>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</si>
  <si>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</si>
  <si>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</si>
  <si>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</si>
  <si>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</si>
  <si>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</si>
  <si>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</si>
  <si>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</si>
  <si>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</si>
  <si>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</si>
  <si>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</si>
  <si>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</si>
  <si>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</si>
  <si>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</si>
  <si>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</si>
  <si>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</si>
  <si>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</si>
  <si>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</si>
  <si>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</si>
  <si>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</si>
  <si>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</si>
  <si>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</si>
  <si>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</si>
  <si>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</si>
  <si>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</si>
  <si>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</si>
  <si>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</si>
  <si>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</si>
  <si>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</si>
  <si>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</si>
  <si>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</si>
  <si>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</si>
  <si>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</si>
  <si>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</si>
  <si>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</si>
  <si>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</si>
  <si>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</si>
  <si>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</si>
  <si>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</si>
  <si>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</si>
  <si>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</si>
  <si>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</si>
  <si>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</si>
  <si>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</si>
  <si>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</si>
  <si>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</si>
  <si>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</si>
  <si>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</si>
  <si>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</si>
  <si>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</si>
  <si>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</si>
  <si>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</si>
  <si>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</si>
  <si>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</si>
  <si>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</si>
  <si>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</si>
  <si>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</si>
  <si>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</si>
  <si>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</si>
  <si>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</si>
  <si>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</si>
  <si>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</si>
  <si>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</si>
  <si>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</si>
  <si>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</si>
  <si>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</si>
  <si>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</si>
  <si>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</si>
  <si>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</si>
  <si>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</si>
  <si>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</si>
  <si>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</si>
  <si>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</si>
  <si>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</si>
  <si>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</si>
  <si>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</si>
  <si>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</si>
  <si>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</si>
  <si>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</si>
  <si>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</si>
  <si>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</si>
  <si>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</si>
  <si>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</si>
  <si>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</si>
  <si>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</si>
  <si>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</si>
  <si>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</si>
  <si>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</si>
  <si>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</si>
  <si>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</si>
  <si>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</si>
  <si>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</si>
  <si>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</si>
  <si>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</si>
  <si>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</si>
  <si>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</si>
  <si>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</si>
  <si>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</si>
  <si>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</si>
  <si>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</si>
  <si>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</si>
  <si>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</si>
  <si>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</si>
  <si>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</si>
  <si>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</si>
  <si>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</si>
  <si>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</si>
  <si>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</si>
  <si>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</si>
  <si>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</si>
  <si>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</si>
  <si>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</si>
  <si>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</si>
  <si>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</si>
  <si>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</si>
  <si>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</si>
  <si>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</si>
  <si>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</si>
  <si>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</si>
  <si>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</si>
  <si>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</si>
  <si>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</si>
  <si>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</si>
  <si>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</si>
  <si>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</si>
  <si>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</si>
  <si>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</si>
  <si>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</si>
  <si>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</si>
  <si>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</si>
  <si>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</si>
  <si>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</si>
  <si>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</si>
  <si>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</si>
  <si>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</si>
  <si>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</si>
  <si>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</si>
  <si>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</si>
  <si>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</si>
  <si>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</si>
  <si>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</si>
  <si>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</si>
  <si>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</si>
  <si>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</si>
  <si>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</si>
  <si>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</si>
  <si>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</si>
  <si>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</si>
  <si>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</si>
  <si>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</si>
  <si>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</si>
  <si>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</si>
  <si>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</si>
  <si>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</si>
  <si>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</si>
  <si>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</si>
  <si>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</si>
  <si>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</si>
  <si>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</si>
  <si>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</si>
  <si>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</si>
  <si>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</si>
  <si>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</si>
  <si>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</si>
  <si>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</si>
  <si>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</si>
  <si>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</si>
  <si>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</si>
  <si>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</si>
  <si>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</si>
  <si>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</si>
  <si>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</si>
  <si>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</si>
  <si>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</si>
  <si>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</si>
  <si>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</si>
  <si>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</si>
  <si>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</si>
  <si>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</si>
  <si>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</si>
  <si>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</si>
  <si>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</si>
  <si>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</si>
  <si>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</si>
  <si>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</si>
  <si>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</si>
  <si>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</si>
  <si>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</si>
  <si>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</si>
  <si>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</si>
  <si>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</si>
  <si>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</si>
  <si>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</si>
  <si>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</si>
  <si>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</si>
  <si>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</si>
  <si>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</si>
  <si>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</si>
  <si>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</si>
  <si>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</si>
  <si>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</si>
  <si>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</si>
  <si>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</si>
  <si>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</si>
  <si>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</si>
  <si>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</si>
  <si>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</si>
  <si>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</si>
  <si>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</si>
  <si>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</si>
  <si>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</si>
  <si>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</si>
  <si>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</si>
  <si>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</si>
  <si>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</si>
  <si>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</si>
  <si>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</si>
  <si>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</si>
  <si>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</si>
  <si>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</si>
  <si>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</si>
  <si>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</si>
  <si>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</si>
  <si>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</si>
  <si>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</si>
  <si>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</si>
  <si>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</si>
  <si>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</si>
  <si>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</si>
  <si>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</si>
  <si>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</si>
  <si>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</si>
  <si>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</si>
  <si>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</si>
  <si>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</si>
  <si>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</si>
  <si>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</si>
  <si>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</si>
  <si>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</si>
  <si>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</si>
  <si>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</si>
  <si>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</si>
  <si>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</si>
  <si>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</si>
  <si>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</si>
  <si>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</si>
  <si>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</si>
  <si>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</si>
  <si>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</si>
  <si>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</si>
  <si>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</si>
  <si>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</si>
  <si>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</si>
  <si>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</si>
  <si>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</si>
  <si>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</si>
  <si>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</si>
  <si>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</si>
  <si>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</si>
  <si>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</si>
  <si>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</si>
  <si>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</si>
  <si>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</si>
  <si>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</si>
  <si>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</si>
  <si>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</si>
  <si>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</si>
  <si>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</si>
  <si>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</si>
  <si>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</si>
  <si>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</si>
  <si>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</si>
  <si>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</si>
  <si>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</si>
  <si>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</si>
  <si>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</si>
  <si>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</si>
  <si>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</si>
  <si>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</si>
  <si>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</si>
  <si>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</si>
  <si>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</si>
  <si>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</si>
  <si>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</si>
  <si>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</si>
  <si>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</si>
  <si>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</si>
  <si>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</si>
  <si>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</si>
  <si>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</si>
  <si>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</si>
  <si>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</si>
  <si>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</si>
  <si>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</si>
  <si>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</si>
  <si>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</si>
  <si>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</si>
  <si>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</si>
  <si>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</si>
  <si>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</si>
  <si>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</si>
  <si>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</si>
  <si>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</si>
  <si>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</si>
  <si>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</si>
  <si>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</si>
  <si>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</si>
  <si>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</si>
  <si>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</si>
  <si>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</si>
  <si>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</si>
  <si>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</si>
  <si>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</si>
  <si>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</si>
  <si>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</si>
  <si>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</si>
  <si>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</si>
  <si>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</si>
  <si>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</si>
  <si>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</si>
  <si>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</si>
  <si>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</si>
  <si>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</si>
  <si>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</si>
  <si>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</si>
  <si>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</si>
  <si>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</si>
  <si>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</si>
  <si>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</si>
  <si>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</si>
  <si>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</si>
  <si>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</si>
  <si>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</si>
  <si>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</si>
  <si>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</si>
  <si>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</si>
  <si>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</si>
  <si>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</si>
  <si>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</si>
  <si>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</si>
  <si>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</si>
  <si>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</si>
  <si>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</si>
  <si>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</si>
  <si>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</si>
  <si>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</si>
  <si>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</si>
  <si>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</si>
  <si>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</si>
  <si>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</si>
  <si>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</si>
  <si>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</si>
  <si>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</si>
  <si>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</si>
  <si>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</si>
  <si>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</si>
  <si>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</si>
  <si>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</si>
  <si>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</si>
  <si>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</si>
  <si>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</si>
  <si>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</si>
  <si>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</si>
  <si>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</si>
  <si>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</si>
  <si>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</si>
  <si>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</si>
  <si>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</si>
  <si>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</si>
  <si>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</si>
  <si>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</si>
  <si>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</si>
  <si>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</si>
  <si>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</si>
  <si>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</si>
  <si>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</si>
  <si>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</si>
  <si>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</si>
  <si>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</si>
  <si>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</si>
  <si>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</si>
  <si>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</si>
  <si>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</si>
  <si>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</si>
  <si>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</si>
  <si>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</si>
  <si>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</si>
  <si>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</si>
  <si>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</si>
  <si>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</si>
  <si>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</si>
  <si>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</si>
  <si>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</si>
  <si>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</si>
  <si>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</si>
  <si>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</si>
  <si>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</si>
  <si>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</si>
  <si>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</si>
  <si>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</si>
  <si>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</si>
  <si>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</si>
  <si>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</si>
  <si>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</si>
  <si>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</si>
  <si>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</si>
  <si>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</si>
  <si>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</si>
  <si>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</si>
  <si>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</si>
  <si>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</si>
  <si>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</si>
  <si>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</si>
  <si>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</si>
  <si>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</si>
  <si>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</si>
  <si>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</si>
  <si>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</si>
  <si>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</si>
  <si>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</si>
  <si>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</si>
  <si>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</si>
  <si>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</si>
  <si>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</si>
  <si>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</si>
  <si>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</si>
  <si>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</si>
  <si>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</si>
  <si>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</si>
  <si>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</si>
  <si>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</si>
  <si>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</si>
  <si>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</si>
  <si>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</si>
  <si>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</si>
  <si>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</si>
  <si>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</si>
  <si>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</si>
  <si>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</si>
  <si>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</si>
  <si>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</si>
  <si>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</si>
  <si>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</si>
  <si>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</si>
  <si>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</si>
  <si>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</si>
  <si>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</si>
  <si>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</si>
  <si>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</si>
  <si>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</si>
  <si>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</si>
  <si>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</si>
  <si>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</si>
  <si>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</si>
  <si>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</si>
  <si>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</si>
  <si>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</si>
  <si>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</si>
  <si>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</si>
  <si>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</si>
  <si>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</si>
  <si>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</si>
  <si>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</si>
  <si>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</si>
  <si>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</si>
  <si>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</si>
  <si>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</si>
  <si>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</si>
  <si>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</si>
  <si>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</si>
  <si>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</si>
  <si>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</si>
  <si>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</si>
  <si>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</si>
  <si>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</si>
  <si>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</si>
  <si>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</si>
  <si>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</si>
  <si>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</si>
  <si>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</si>
  <si>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</si>
  <si>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</si>
  <si>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</si>
  <si>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</si>
  <si>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</si>
  <si>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</si>
  <si>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</si>
  <si>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</si>
  <si>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</si>
  <si>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</si>
  <si>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</si>
  <si>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</si>
  <si>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</si>
  <si>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</si>
  <si>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</si>
  <si>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</si>
  <si>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</si>
  <si>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</si>
  <si>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</si>
  <si>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</si>
  <si>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</si>
  <si>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</si>
  <si>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</si>
  <si>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</si>
  <si>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</si>
  <si>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</si>
  <si>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</si>
  <si>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</si>
  <si>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</si>
  <si>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</si>
  <si>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</si>
  <si>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</si>
  <si>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</si>
  <si>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</si>
  <si>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</si>
  <si>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</si>
  <si>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</si>
  <si>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</si>
  <si>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</si>
  <si>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</si>
  <si>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</si>
  <si>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</si>
  <si>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</si>
  <si>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</si>
  <si>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</si>
  <si>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</si>
  <si>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</si>
  <si>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</si>
  <si>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</si>
  <si>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</si>
  <si>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</si>
  <si>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</si>
  <si>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</si>
  <si>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</si>
  <si>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</si>
  <si>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</si>
  <si>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</si>
  <si>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</si>
  <si>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</si>
  <si>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</si>
  <si>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</si>
  <si>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</si>
  <si>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</si>
  <si>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</si>
  <si>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</si>
  <si>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</si>
  <si>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</si>
  <si>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</si>
  <si>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</si>
  <si>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</si>
  <si>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</si>
  <si>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</si>
  <si>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</si>
  <si>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</si>
  <si>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</si>
  <si>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</si>
  <si>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</si>
  <si>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</si>
  <si>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</si>
  <si>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</si>
  <si>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</si>
  <si>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</si>
  <si>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</si>
  <si>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</si>
  <si>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</si>
  <si>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</si>
  <si>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</si>
  <si>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</si>
  <si>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</si>
  <si>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</si>
  <si>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</si>
  <si>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</si>
  <si>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</si>
  <si>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</si>
  <si>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</si>
  <si>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</si>
  <si>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</si>
  <si>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</si>
  <si>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</si>
  <si>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</si>
  <si>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</si>
  <si>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</si>
  <si>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</si>
  <si>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</si>
  <si>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</si>
  <si>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</si>
  <si>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</si>
  <si>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</si>
  <si>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</si>
  <si>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</si>
  <si>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</si>
  <si>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</si>
  <si>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</si>
  <si>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</si>
  <si>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</si>
  <si>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</si>
  <si>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</si>
  <si>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</si>
  <si>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</si>
  <si>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</si>
  <si>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</si>
  <si>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</si>
  <si>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</si>
  <si>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</si>
  <si>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</si>
  <si>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</si>
  <si>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</si>
  <si>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</si>
  <si>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</si>
  <si>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</si>
  <si>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</si>
  <si>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</si>
  <si>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</si>
  <si>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</si>
  <si>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</si>
  <si>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</si>
  <si>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</si>
  <si>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</si>
  <si>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</si>
  <si>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</si>
  <si>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</si>
  <si>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</si>
  <si>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</si>
  <si>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</si>
  <si>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</si>
  <si>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</si>
  <si>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</si>
  <si>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</si>
  <si>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</si>
  <si>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</si>
  <si>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</si>
  <si>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</si>
  <si>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</si>
  <si>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</si>
  <si>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</si>
  <si>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</si>
  <si>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</si>
  <si>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</si>
  <si>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</si>
  <si>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</si>
  <si>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</si>
  <si>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</si>
  <si>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</si>
  <si>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</si>
  <si>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</si>
  <si>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</si>
  <si>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</si>
  <si>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</si>
  <si>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</si>
  <si>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</si>
  <si>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</si>
  <si>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</si>
  <si>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</si>
  <si>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</si>
  <si>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</si>
  <si>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</si>
  <si>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</si>
  <si>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</si>
  <si>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</si>
  <si>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</si>
  <si>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</si>
  <si>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</si>
  <si>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</si>
  <si>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</si>
  <si>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</si>
  <si>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</si>
  <si>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</si>
  <si>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</si>
  <si>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</si>
  <si>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</si>
  <si>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</si>
  <si>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</si>
  <si>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</si>
  <si>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</si>
  <si>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</si>
  <si>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</si>
  <si>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</si>
  <si>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</si>
  <si>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</si>
  <si>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</si>
  <si>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</si>
  <si>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</si>
  <si>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</si>
  <si>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</si>
  <si>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</si>
  <si>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</si>
  <si>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</si>
  <si>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</si>
  <si>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</si>
  <si>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</si>
  <si>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</si>
  <si>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</si>
  <si>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</si>
  <si>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</si>
  <si>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</si>
  <si>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</si>
  <si>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</si>
  <si>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</si>
  <si>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</si>
  <si>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</si>
  <si>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</si>
  <si>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</si>
  <si>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</si>
  <si>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</si>
  <si>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</si>
  <si>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</si>
  <si>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</si>
  <si>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</si>
  <si>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</si>
  <si>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</si>
  <si>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</si>
  <si>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</si>
  <si>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</si>
  <si>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</si>
  <si>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</si>
  <si>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</si>
  <si>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</si>
  <si>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</si>
  <si>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</si>
  <si>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</si>
  <si>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</si>
  <si>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</si>
  <si>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</si>
  <si>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</si>
  <si>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</si>
  <si>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</si>
  <si>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</si>
  <si>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</si>
  <si>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</si>
  <si>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</si>
  <si>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</si>
  <si>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</si>
  <si>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</si>
  <si>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</si>
  <si>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</si>
  <si>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</si>
  <si>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</si>
  <si>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</si>
  <si>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</si>
  <si>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</si>
  <si>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</si>
  <si>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</si>
  <si>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</si>
  <si>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</si>
  <si>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</si>
  <si>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</si>
  <si>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</si>
  <si>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</si>
  <si>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</si>
  <si>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</si>
  <si>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</si>
  <si>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</si>
  <si>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</si>
  <si>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</si>
  <si>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</si>
  <si>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</si>
  <si>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</si>
  <si>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</si>
  <si>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</si>
  <si>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</si>
  <si>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</si>
  <si>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</si>
  <si>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</si>
  <si>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</si>
  <si>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</si>
  <si>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</si>
  <si>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</si>
  <si>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</si>
  <si>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</si>
  <si>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</si>
  <si>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</si>
  <si>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</si>
  <si>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</si>
  <si>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</si>
  <si>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</si>
  <si>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</si>
  <si>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</si>
  <si>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</si>
  <si>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</si>
  <si>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</si>
  <si>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</si>
  <si>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</si>
  <si>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</si>
  <si>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</si>
  <si>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</si>
  <si>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</si>
  <si>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</si>
  <si>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</si>
  <si>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</si>
  <si>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</si>
  <si>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</si>
  <si>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</si>
  <si>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</si>
  <si>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</si>
  <si>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</si>
  <si>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</si>
  <si>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</si>
  <si>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</si>
  <si>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</si>
  <si>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</si>
  <si>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</si>
  <si>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</si>
  <si>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</si>
  <si>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</si>
  <si>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</si>
  <si>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</si>
  <si>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</si>
  <si>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</si>
  <si>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</si>
  <si>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</si>
  <si>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</si>
  <si>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</si>
  <si>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</si>
  <si>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</si>
  <si>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</si>
  <si>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</si>
  <si>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</si>
  <si>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</si>
  <si>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</si>
  <si>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</si>
  <si>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</si>
  <si>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</si>
  <si>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</si>
  <si>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</si>
  <si>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</si>
  <si>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</si>
  <si>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</si>
  <si>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</si>
  <si>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</si>
  <si>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</si>
  <si>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</si>
  <si>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</si>
  <si>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</si>
  <si>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</si>
  <si>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</si>
  <si>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</si>
  <si>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</si>
  <si>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</si>
  <si>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</si>
  <si>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</si>
  <si>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</si>
  <si>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</si>
  <si>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</si>
  <si>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</si>
  <si>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</si>
  <si>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</si>
  <si>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</si>
  <si>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</si>
  <si>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</si>
  <si>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</si>
  <si>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</si>
  <si>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</si>
  <si>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</si>
  <si>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</si>
  <si>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</si>
  <si>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</si>
  <si>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</si>
  <si>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</si>
  <si>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</si>
  <si>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</si>
  <si>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</si>
  <si>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</si>
  <si>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</si>
  <si>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</si>
  <si>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</si>
  <si>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</si>
  <si>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</si>
  <si>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</si>
  <si>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</si>
  <si>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</si>
  <si>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</si>
  <si>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</si>
  <si>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</si>
  <si>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</si>
  <si>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</si>
  <si>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</si>
  <si>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</si>
  <si>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</si>
  <si>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</si>
  <si>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</si>
  <si>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</si>
  <si>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</si>
  <si>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</si>
  <si>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</si>
  <si>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</si>
  <si>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</si>
  <si>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</si>
  <si>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</si>
  <si>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</si>
  <si>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</si>
  <si>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</si>
  <si>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</si>
  <si>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</si>
  <si>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</si>
  <si>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</si>
  <si>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</si>
  <si>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</si>
  <si>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</si>
  <si>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</si>
  <si>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</si>
  <si>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</si>
  <si>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</si>
  <si>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</si>
  <si>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</si>
  <si>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</si>
  <si>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</si>
  <si>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</si>
  <si>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</si>
  <si>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</si>
  <si>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</si>
  <si>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</si>
  <si>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</si>
  <si>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</si>
  <si>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</si>
  <si>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</si>
  <si>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</si>
  <si>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</si>
  <si>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</si>
  <si>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</si>
  <si>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</si>
  <si>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</si>
  <si>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</si>
  <si>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</si>
  <si>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</si>
  <si>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</si>
  <si>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</si>
  <si>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</si>
  <si>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</si>
  <si>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</si>
  <si>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</si>
  <si>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</si>
  <si>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</si>
  <si>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</si>
  <si>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</si>
  <si>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</si>
  <si>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</si>
  <si>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</si>
  <si>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</si>
  <si>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</si>
  <si>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</si>
  <si>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</si>
  <si>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</si>
  <si>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</si>
  <si>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</si>
  <si>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</si>
  <si>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</si>
  <si>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</si>
  <si>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</si>
  <si>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</si>
  <si>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</si>
  <si>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</si>
  <si>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</si>
  <si>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</si>
  <si>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</si>
  <si>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</si>
  <si>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</si>
  <si>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</si>
  <si>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</si>
  <si>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</si>
  <si>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</si>
  <si>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</si>
  <si>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</si>
  <si>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</si>
  <si>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</si>
  <si>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</si>
  <si>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</si>
  <si>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</si>
  <si>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</si>
  <si>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</si>
  <si>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</si>
  <si>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</si>
  <si>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</si>
  <si>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</si>
  <si>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</si>
  <si>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</si>
  <si>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</si>
  <si>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</si>
  <si>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</si>
  <si>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</si>
  <si>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</si>
  <si>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</si>
  <si>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</si>
  <si>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</si>
  <si>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</si>
  <si>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</si>
  <si>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</si>
  <si>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</si>
  <si>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</si>
  <si>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</si>
  <si>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</si>
  <si>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</si>
  <si>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</si>
  <si>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</si>
  <si>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</si>
  <si>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</si>
  <si>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</si>
  <si>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</si>
  <si>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</si>
  <si>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</si>
  <si>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</si>
  <si>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</si>
  <si>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</si>
  <si>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</si>
  <si>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</si>
  <si>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</si>
  <si>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</si>
  <si>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</si>
  <si>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</si>
  <si>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</si>
  <si>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</si>
  <si>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</si>
  <si>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</si>
  <si>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</si>
  <si>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</si>
  <si>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</si>
  <si>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</si>
  <si>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</si>
  <si>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</si>
  <si>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</si>
  <si>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</si>
  <si>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</si>
  <si>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</si>
  <si>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</si>
  <si>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</si>
  <si>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</si>
  <si>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</si>
  <si>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</si>
  <si>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</si>
  <si>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</si>
  <si>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</si>
  <si>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</si>
  <si>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</si>
  <si>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</si>
  <si>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</si>
  <si>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</si>
  <si>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</si>
  <si>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</si>
  <si>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</si>
  <si>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</si>
  <si>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</si>
  <si>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</si>
  <si>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</si>
  <si>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</si>
  <si>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</si>
  <si>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</si>
  <si>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</si>
  <si>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</si>
  <si>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</si>
  <si>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</si>
  <si>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</si>
  <si>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</si>
  <si>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</si>
  <si>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</si>
  <si>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</si>
  <si>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</si>
  <si>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</si>
  <si>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</si>
  <si>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</si>
  <si>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</si>
  <si>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</si>
  <si>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</si>
  <si>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</si>
  <si>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</si>
  <si>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</si>
  <si>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</si>
  <si>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</si>
  <si>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</si>
  <si>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</si>
  <si>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</si>
  <si>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</si>
  <si>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</si>
  <si>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</si>
  <si>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</si>
  <si>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</si>
  <si>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</si>
  <si>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</si>
  <si>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</si>
  <si>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</si>
  <si>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</si>
  <si>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</si>
  <si>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</si>
  <si>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</si>
  <si>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</si>
  <si>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</si>
  <si>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</si>
  <si>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</si>
  <si>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</si>
  <si>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</si>
  <si>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</si>
  <si>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</si>
  <si>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</si>
  <si>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</si>
  <si>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</si>
  <si>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</si>
  <si>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</si>
  <si>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</si>
  <si>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</si>
  <si>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</si>
  <si>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</si>
  <si>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</si>
  <si>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</si>
  <si>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</si>
  <si>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</si>
  <si>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</si>
  <si>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</si>
  <si>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</si>
  <si>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</si>
  <si>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</si>
  <si>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</si>
  <si>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</si>
  <si>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</si>
  <si>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</si>
  <si>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</si>
  <si>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</si>
  <si>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</si>
  <si>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</si>
  <si>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</si>
  <si>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</si>
  <si>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</si>
  <si>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</si>
  <si>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</si>
  <si>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</si>
  <si>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</si>
  <si>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</si>
  <si>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</si>
  <si>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</si>
  <si>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</si>
  <si>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</si>
  <si>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</si>
  <si>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</si>
  <si>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</si>
  <si>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</si>
  <si>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</si>
  <si>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</si>
  <si>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</si>
  <si>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</si>
  <si>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</si>
  <si>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</si>
  <si>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</si>
  <si>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</si>
  <si>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</si>
  <si>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</si>
  <si>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</si>
  <si>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</si>
  <si>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</si>
  <si>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</si>
  <si>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</si>
  <si>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</si>
  <si>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</si>
  <si>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</si>
  <si>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</si>
  <si>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</si>
  <si>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</si>
  <si>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</si>
  <si>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</si>
  <si>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</si>
  <si>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</si>
  <si>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</si>
  <si>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</si>
  <si>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</si>
  <si>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</si>
  <si>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</si>
  <si>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</si>
  <si>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</si>
  <si>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</si>
  <si>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</si>
  <si>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</si>
  <si>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</si>
  <si>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</si>
  <si>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</si>
  <si>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</si>
  <si>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</si>
  <si>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</si>
  <si>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</si>
  <si>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</si>
  <si>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</si>
  <si>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</si>
  <si>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</si>
  <si>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</si>
  <si>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</si>
  <si>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</si>
  <si>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</si>
  <si>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</si>
  <si>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</si>
  <si>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</si>
  <si>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</si>
  <si>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</si>
  <si>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</si>
  <si>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</si>
  <si>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</si>
  <si>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</si>
  <si>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</si>
  <si>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</si>
  <si>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</si>
  <si>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</si>
  <si>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</si>
  <si>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</si>
  <si>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</si>
  <si>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</si>
  <si>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</si>
  <si>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</si>
  <si>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</si>
  <si>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</si>
  <si>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</si>
  <si>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</si>
  <si>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</si>
  <si>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</si>
  <si>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</si>
  <si>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</si>
  <si>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</si>
  <si>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</si>
  <si>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</si>
  <si>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</si>
  <si>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</si>
  <si>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</si>
  <si>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</si>
  <si>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</si>
  <si>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</si>
  <si>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</si>
  <si>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</si>
  <si>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</si>
  <si>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</si>
  <si>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</si>
  <si>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</si>
  <si>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</si>
  <si>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</si>
  <si>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</si>
  <si>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</si>
  <si>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</si>
  <si>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</si>
  <si>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</si>
  <si>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</si>
  <si>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</si>
  <si>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</si>
  <si>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</si>
  <si>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</si>
  <si>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</si>
  <si>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</si>
  <si>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</si>
  <si>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</si>
  <si>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</si>
  <si>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</si>
  <si>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</si>
  <si>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</si>
  <si>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</si>
  <si>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</si>
  <si>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</si>
  <si>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</si>
  <si>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</si>
  <si>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</si>
  <si>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</si>
  <si>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</si>
  <si>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</si>
  <si>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</si>
  <si>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</si>
  <si>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</si>
  <si>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</si>
  <si>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</si>
  <si>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</si>
  <si>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</si>
  <si>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</si>
  <si>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</si>
  <si>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</si>
  <si>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</si>
  <si>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</si>
  <si>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</si>
  <si>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</si>
  <si>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</si>
  <si>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</si>
  <si>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</si>
  <si>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</si>
  <si>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</si>
  <si>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</si>
  <si>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</si>
  <si>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</si>
  <si>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</si>
  <si>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</si>
  <si>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</si>
  <si>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</si>
  <si>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</si>
  <si>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</si>
  <si>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</si>
  <si>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</si>
  <si>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</si>
  <si>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</si>
  <si>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</si>
  <si>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</si>
  <si>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</si>
  <si>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</si>
  <si>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</si>
  <si>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</si>
  <si>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</si>
  <si>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</si>
  <si>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</si>
  <si>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</si>
  <si>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</si>
  <si>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</si>
  <si>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</si>
  <si>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</si>
  <si>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</si>
  <si>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</si>
  <si>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</si>
  <si>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</si>
  <si>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</si>
  <si>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</si>
  <si>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</si>
  <si>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</si>
  <si>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</si>
  <si>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</si>
  <si>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</si>
  <si>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</si>
  <si>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</si>
  <si>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</si>
  <si>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</si>
  <si>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</si>
  <si>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</si>
  <si>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</si>
  <si>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</si>
  <si>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</si>
  <si>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</si>
  <si>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</si>
  <si>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</si>
  <si>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</si>
  <si>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</si>
  <si>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</si>
  <si>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</si>
  <si>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</si>
  <si>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</si>
  <si>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</si>
  <si>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</si>
  <si>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</si>
  <si>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</si>
  <si>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</si>
  <si>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</si>
  <si>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</si>
  <si>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</si>
  <si>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</si>
  <si>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</si>
  <si>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</si>
  <si>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</si>
  <si>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</si>
  <si>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</si>
  <si>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</si>
  <si>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</si>
  <si>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</si>
  <si>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</si>
  <si>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</si>
  <si>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</si>
  <si>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</si>
  <si>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</si>
  <si>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</si>
  <si>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</si>
  <si>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</si>
  <si>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</si>
  <si>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</si>
  <si>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</si>
  <si>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</si>
  <si>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</si>
  <si>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</si>
  <si>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</si>
  <si>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</si>
  <si>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</si>
  <si>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</si>
  <si>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</si>
  <si>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</si>
  <si>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</si>
  <si>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</si>
  <si>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</si>
  <si>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</si>
  <si>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</si>
  <si>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</si>
  <si>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</si>
  <si>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</si>
  <si>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</si>
  <si>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</si>
  <si>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</si>
  <si>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</si>
  <si>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</si>
  <si>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</si>
  <si>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</si>
  <si>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</si>
  <si>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</si>
  <si>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</si>
  <si>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</si>
  <si>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</si>
  <si>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</si>
  <si>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</si>
  <si>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</si>
  <si>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</si>
  <si>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</si>
  <si>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</si>
  <si>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</si>
  <si>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</si>
  <si>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</si>
  <si>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</si>
  <si>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</si>
  <si>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</si>
  <si>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</si>
  <si>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</si>
  <si>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</si>
  <si>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</si>
  <si>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</si>
  <si>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</si>
  <si>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</si>
  <si>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</si>
  <si>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</si>
  <si>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</si>
  <si>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</si>
  <si>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</si>
  <si>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</si>
  <si>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</si>
  <si>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</si>
  <si>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</si>
  <si>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</si>
  <si>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</si>
  <si>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</si>
  <si>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</si>
  <si>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</si>
  <si>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</si>
  <si>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</si>
  <si>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</si>
  <si>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</si>
  <si>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</si>
  <si>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</si>
  <si>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</si>
  <si>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</si>
  <si>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</si>
  <si>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</si>
  <si>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</si>
  <si>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</si>
  <si>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</si>
  <si>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</si>
  <si>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</si>
  <si>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</si>
  <si>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</si>
  <si>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</si>
  <si>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</si>
  <si>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</si>
  <si>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</si>
  <si>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</si>
  <si>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</si>
  <si>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</si>
  <si>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</si>
  <si>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</si>
  <si>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</si>
  <si>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</si>
  <si>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</si>
  <si>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</si>
  <si>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</si>
  <si>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</si>
  <si>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</si>
  <si>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</si>
  <si>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</si>
  <si>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</si>
  <si>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</si>
  <si>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</si>
  <si>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</si>
  <si>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</si>
  <si>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</si>
  <si>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</si>
  <si>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</si>
  <si>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</si>
  <si>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</si>
  <si>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</si>
  <si>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</si>
  <si>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</si>
  <si>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</si>
  <si>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</si>
  <si>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</si>
  <si>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</si>
  <si>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</si>
  <si>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</si>
  <si>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</si>
  <si>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</si>
  <si>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</si>
  <si>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</si>
  <si>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</si>
  <si>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</si>
  <si>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</si>
  <si>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</si>
  <si>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</si>
  <si>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</si>
  <si>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</si>
  <si>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</si>
  <si>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</si>
  <si>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</si>
  <si>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</si>
  <si>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</si>
  <si>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</si>
  <si>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</si>
  <si>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</si>
  <si>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</si>
  <si>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</si>
  <si>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</si>
  <si>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</si>
  <si>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</si>
  <si>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</si>
  <si>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</si>
  <si>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</si>
  <si>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</si>
  <si>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</si>
  <si>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</si>
  <si>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</si>
  <si>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</si>
  <si>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</si>
  <si>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</si>
  <si>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</si>
  <si>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</si>
  <si>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</si>
  <si>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</si>
  <si>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</si>
  <si>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</si>
  <si>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</si>
  <si>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</si>
  <si>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</si>
  <si>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</si>
  <si>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</si>
  <si>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</si>
  <si>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</si>
  <si>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</si>
  <si>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</si>
  <si>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</si>
  <si>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</si>
  <si>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</si>
  <si>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</si>
  <si>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</si>
  <si>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</si>
  <si>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</si>
  <si>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</si>
  <si>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</si>
  <si>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</si>
  <si>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</si>
  <si>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</si>
  <si>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</si>
  <si>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</si>
  <si>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</si>
  <si>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</si>
  <si>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</si>
  <si>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</si>
  <si>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</si>
  <si>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</si>
  <si>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</si>
  <si>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</si>
  <si>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</si>
  <si>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</si>
  <si>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</si>
  <si>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DILSON</t>
  </si>
  <si>
    <t>MARLENE AFONSO DE CASTRO</t>
  </si>
  <si>
    <t>BRASFORT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</si>
  <si>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</si>
  <si>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</si>
  <si>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</si>
  <si>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</si>
  <si>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</si>
  <si>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</si>
  <si>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</si>
  <si>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</si>
  <si>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</si>
  <si>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BRUNO</t>
  </si>
  <si>
    <t>LUCIANA MACHADO VIOTTI DE BARROS</t>
  </si>
  <si>
    <t>MARIA</t>
  </si>
  <si>
    <t>ALINE LORDES SALIBA</t>
  </si>
  <si>
    <t>BRENNER</t>
  </si>
  <si>
    <t>JOAO PEDRO GUIMARAES QUINAN</t>
  </si>
  <si>
    <t>KENIA</t>
  </si>
  <si>
    <t>MARCIA MARIA MOREIRA BORGES</t>
  </si>
  <si>
    <t>DOUGLAS</t>
  </si>
  <si>
    <t>LETICIA CASCAO DE AVILA</t>
  </si>
  <si>
    <t>ALBERTO</t>
  </si>
  <si>
    <t>CRISTINA VIEIRA DE SOUZA</t>
  </si>
  <si>
    <t>JULIANA</t>
  </si>
  <si>
    <t>BRUNO REIS ROSA</t>
  </si>
  <si>
    <t>MARIANA</t>
  </si>
  <si>
    <t>MARCO ANTONIO FONSECA BRAGA</t>
  </si>
  <si>
    <t>JOSE</t>
  </si>
  <si>
    <t>RODRIGO RAMOS VIEIRA</t>
  </si>
  <si>
    <t>EVANGELINA</t>
  </si>
  <si>
    <t>TIAGO ALVIM DE SA E BENEVIDES</t>
  </si>
  <si>
    <t>ANUAR</t>
  </si>
  <si>
    <t>CARLOS</t>
  </si>
  <si>
    <t>SILEDE SATYRO DE SA RIBEIRO</t>
  </si>
  <si>
    <t>FERNANDA</t>
  </si>
  <si>
    <t>JOSE GOMES MACHADO</t>
  </si>
  <si>
    <t>ANA CAROLINA PEIXOTO DE CASTRO MARTINS</t>
  </si>
  <si>
    <t>VENIA</t>
  </si>
  <si>
    <t>BRUNO SARTORIO SILVA</t>
  </si>
  <si>
    <t>GILSON</t>
  </si>
  <si>
    <t>JOSE SILVAN DE AMORIM</t>
  </si>
  <si>
    <t>ILTON</t>
  </si>
  <si>
    <t>MARCELO BOTTON PICCIN</t>
  </si>
  <si>
    <t>MIRELLA</t>
  </si>
  <si>
    <t>LEONARDO STRAUCH PEREIRA COUTINHO</t>
  </si>
  <si>
    <t>MERG</t>
  </si>
  <si>
    <t>JOAO VICTOR DE MOURA BEZE</t>
  </si>
  <si>
    <t>MSD</t>
  </si>
  <si>
    <t>RUBENS MAZER JUNIOR</t>
  </si>
  <si>
    <t>FREDERICO</t>
  </si>
  <si>
    <t>JOSE AUGUSTO PORTO FERREIRA</t>
  </si>
  <si>
    <t>LAURA</t>
  </si>
  <si>
    <t>TATIANA MENEZES FONSECA</t>
  </si>
  <si>
    <t>RODRIGO LUIS DE BARROS RODRIGUES</t>
  </si>
  <si>
    <t>NASSIM</t>
  </si>
  <si>
    <t>DANIEL SINDEAUX BRAGA</t>
  </si>
  <si>
    <t>PAULA</t>
  </si>
  <si>
    <t>MARIANA LOPES RAMOS FALCAO</t>
  </si>
  <si>
    <t>ANDRE</t>
  </si>
  <si>
    <t>NIVALDO</t>
  </si>
  <si>
    <t>REGINA COELI CORREA SOARES</t>
  </si>
  <si>
    <t>SUELY</t>
  </si>
  <si>
    <t>ROSEMIR MIRANDA DA SILVA</t>
  </si>
  <si>
    <t>MARCO</t>
  </si>
  <si>
    <t>HEPTA TECNOLOGIA E INFORMATICA LTDA</t>
  </si>
  <si>
    <t>ANA</t>
  </si>
  <si>
    <t>MARCIA CARVALHO GAZETA</t>
  </si>
  <si>
    <t>LEVI</t>
  </si>
  <si>
    <t>RODRIGO SILVA ROCHA</t>
  </si>
  <si>
    <t>NATAL FERREIRA DAS DORES</t>
  </si>
  <si>
    <t>HENRIQUE</t>
  </si>
  <si>
    <t>NEANDER CAMBRAIA</t>
  </si>
  <si>
    <t>HEPTA</t>
  </si>
  <si>
    <t>MONICA TORRES SILVA</t>
  </si>
  <si>
    <t>MARCELO FERNANDES MADALENA</t>
  </si>
  <si>
    <t>MONICA</t>
  </si>
  <si>
    <t>EDMUNDO STARLING LOUREIRO FRANCA</t>
  </si>
  <si>
    <t>FILIPE</t>
  </si>
  <si>
    <t>MARCELO DE OLIVEIRA MAIA</t>
  </si>
  <si>
    <t>GUSTAVO</t>
  </si>
  <si>
    <t>AMANDA GABRIELE DO NASCIMENTO VIDAL</t>
  </si>
  <si>
    <t>ROSANE INEZ PILONI</t>
  </si>
  <si>
    <t>LUCIA</t>
  </si>
  <si>
    <t>FABIO SANTOS DUTRA</t>
  </si>
  <si>
    <t>PRISCILLA</t>
  </si>
  <si>
    <t>CARLOS ALBERTO DE CARVALHO</t>
  </si>
  <si>
    <t>GUILHERME</t>
  </si>
  <si>
    <t>EULER NUNES DE OLIVEIRA</t>
  </si>
  <si>
    <t>JORGE</t>
  </si>
  <si>
    <t>M FIGUEIREDO IMOVEIS LTDA</t>
  </si>
  <si>
    <t>ALINNE BEZERRA CAMPOS DO VALE</t>
  </si>
  <si>
    <t>RODOLFO</t>
  </si>
  <si>
    <t>JOAO BEZE SOBRINHO</t>
  </si>
  <si>
    <t>ELIANE</t>
  </si>
  <si>
    <t>JOSE ALVES NUNES DO NASCIMENTO JUNIOR</t>
  </si>
  <si>
    <t>MARCELO</t>
  </si>
  <si>
    <t>LILIARA CRISTIANE FREO</t>
  </si>
  <si>
    <t>CLERIA</t>
  </si>
  <si>
    <t>PATRICIA FERREIRA WANDERLEY DE SIQUEIRA</t>
  </si>
  <si>
    <t>MOACIR</t>
  </si>
  <si>
    <t>MARIO D ALMEIDA SCHUBACK</t>
  </si>
  <si>
    <t>PEDRO</t>
  </si>
  <si>
    <t>DEBORA INHAQUITE BOLFONI DA CUNHA</t>
  </si>
  <si>
    <t>ODILON</t>
  </si>
  <si>
    <t>FILIPE AUGUSTO ESTORILIO SILVA PINTO</t>
  </si>
  <si>
    <t>DAVID</t>
  </si>
  <si>
    <t>PRISCILLA HENRIQUE MENEZES</t>
  </si>
  <si>
    <t>MVFC</t>
  </si>
  <si>
    <t>FABRICIO MASSULA DUTRA</t>
  </si>
  <si>
    <t>CLAUDIA</t>
  </si>
  <si>
    <t>MARCIA REZENDE PINHEIRO</t>
  </si>
  <si>
    <t>EDMUR</t>
  </si>
  <si>
    <t>ISABEL LUIZA RAFAEL MACHADO DOS SANTOS</t>
  </si>
  <si>
    <t>REINALDO</t>
  </si>
  <si>
    <t>DENISE XAVIER</t>
  </si>
  <si>
    <t>POLO</t>
  </si>
  <si>
    <t>ANGELA TEIXEIRA LIRA</t>
  </si>
  <si>
    <t>WALQUIRIA</t>
  </si>
  <si>
    <t>OSCAR MOURA VORCARO</t>
  </si>
  <si>
    <t>AGUINALDO</t>
  </si>
  <si>
    <t>JOAQUIM FERREIRA CAMBRAIA</t>
  </si>
  <si>
    <t>OLGA</t>
  </si>
  <si>
    <t>VINICIUS MARTINS FERREIRA</t>
  </si>
  <si>
    <t>NATALIA</t>
  </si>
  <si>
    <t>TTWO PARTICIPACOES EIRELLI - EPP</t>
  </si>
  <si>
    <t>LARISSA</t>
  </si>
  <si>
    <t>IMC CONSTRUCOES - LTDA</t>
  </si>
  <si>
    <t>LILIAN GONCALVES CURY</t>
  </si>
  <si>
    <t>ADSON</t>
  </si>
  <si>
    <t>CLARISSA ARAUJO SILVA</t>
  </si>
  <si>
    <t>MAFALDA ROSA MONACO</t>
  </si>
  <si>
    <t>PATRICIA</t>
  </si>
  <si>
    <t>ANNA CAROLINA ROCHA GAMA</t>
  </si>
  <si>
    <t>FELIPE</t>
  </si>
  <si>
    <t>AFONSO FRANKLIN MEIRELES DE ARAUJO</t>
  </si>
  <si>
    <t>VALESUL JOIAS EIRELI</t>
  </si>
  <si>
    <t>MATHEUS HENRIQUE COSTA MAIA</t>
  </si>
  <si>
    <t>F</t>
  </si>
  <si>
    <t>PAULO ROBERTO MALMONGE</t>
  </si>
  <si>
    <t>CINTIA UCHIDA RODRIGUES</t>
  </si>
  <si>
    <t>LUIZ</t>
  </si>
  <si>
    <t>ARTHUR CAIRES MAIA</t>
  </si>
  <si>
    <t>CLOTILDE</t>
  </si>
  <si>
    <t>CAROLLINA PEDROSA VIEIRA LIMA</t>
  </si>
  <si>
    <t>VINICIUS</t>
  </si>
  <si>
    <t>ROGERIO</t>
  </si>
  <si>
    <t>MARIA DAS GRACAS DA SILVA PIRES</t>
  </si>
  <si>
    <t>HELIO</t>
  </si>
  <si>
    <t>CAIOCO SAKURAGUI</t>
  </si>
  <si>
    <t>KELLY</t>
  </si>
  <si>
    <t>FERNANDO ALVES VIEIRA</t>
  </si>
  <si>
    <t>RODRIGO</t>
  </si>
  <si>
    <t>ROBERTO CASTELO BRANCO CARNEIRO DE ALBUQUERQUE</t>
  </si>
  <si>
    <t>JOVINO</t>
  </si>
  <si>
    <t>ROBERTO SOARES SACRAMENTO</t>
  </si>
  <si>
    <t>FABIANO</t>
  </si>
  <si>
    <t>LUCA DIAS BUENO</t>
  </si>
  <si>
    <t>LUCIENE</t>
  </si>
  <si>
    <t>BRUNA THOME RASSI</t>
  </si>
  <si>
    <t>SABRINA</t>
  </si>
  <si>
    <t>JOAO PEDRO PINTO CORDEIRO DE MIRANDA COUTINHO</t>
  </si>
  <si>
    <t>SIMONE DE LUCA LIU</t>
  </si>
  <si>
    <t>SYLVERSON</t>
  </si>
  <si>
    <t>ANILSON ALVES DE SOUSA JUNIOR</t>
  </si>
  <si>
    <t>VALDIVINO</t>
  </si>
  <si>
    <t>ROSAMAR FERREIRA GALVAO</t>
  </si>
  <si>
    <t>LUIS FILLIPE BEZERRA LIMA</t>
  </si>
  <si>
    <t>ANDREA</t>
  </si>
  <si>
    <t>RAUNI LAMARO LIMA</t>
  </si>
  <si>
    <t>CLINEO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</si>
  <si>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</si>
  <si>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</si>
  <si>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</si>
  <si>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</si>
  <si>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</si>
  <si>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MARCEL</t>
  </si>
  <si>
    <t>PAULO HENRIQUE DE FREITAS MIRANDA</t>
  </si>
  <si>
    <t>DANIELY MARCAL SILVINO DE BRITO</t>
  </si>
  <si>
    <t>MARIA SOCORRO RODRIGUES</t>
  </si>
  <si>
    <t>EDINARDO</t>
  </si>
  <si>
    <t>SERGIO DE RESENDE LOPES</t>
  </si>
  <si>
    <t>ALESSANDRA</t>
  </si>
  <si>
    <t>HENRIQUE FERNANDO CAMPOS MARQUES</t>
  </si>
  <si>
    <t>INTERLAGOS</t>
  </si>
  <si>
    <t>LUCYENE DOS SANTOS BORGES</t>
  </si>
  <si>
    <t>DIEGO</t>
  </si>
  <si>
    <t>CELSO FLAVIO BALDOTTO COVRE</t>
  </si>
  <si>
    <t>SUZY RORIZ DOS SANTOS</t>
  </si>
  <si>
    <t>RICARDO</t>
  </si>
  <si>
    <t>FELIPE EDUARDO HATSUMURA</t>
  </si>
  <si>
    <t>FLASH CAR LUBRIFICANTES E FILTROS LTDA</t>
  </si>
  <si>
    <t>EMILIA</t>
  </si>
  <si>
    <t>ADRIANA LAUS DE AQUINO</t>
  </si>
  <si>
    <t>TIAGO</t>
  </si>
  <si>
    <t>FABIO RICAS DE ARAUJO</t>
  </si>
  <si>
    <t>GLEYSERSON</t>
  </si>
  <si>
    <t>ROSANA RENAUD GOPFERT ALBUQUERQUE</t>
  </si>
  <si>
    <t>BLOCO</t>
  </si>
  <si>
    <t>GABRIEL CAMPOS SOARES DA FONSECA</t>
  </si>
  <si>
    <t>SAVIO</t>
  </si>
  <si>
    <t>FREDERICO ASSAD ANDRADE</t>
  </si>
  <si>
    <t>SILVIO CARLOS SANDRE JUNIOR</t>
  </si>
  <si>
    <t>MINEIA</t>
  </si>
  <si>
    <t>HELENA</t>
  </si>
  <si>
    <t>OLIVEIRA DE PAULA SOCIEDADE INDIVIDUAL DE ADVOCACIA</t>
  </si>
  <si>
    <t>SILVIA</t>
  </si>
  <si>
    <t>WLADMIR RAMALHO OSORIO SILVA</t>
  </si>
  <si>
    <t>NATHALIA</t>
  </si>
  <si>
    <t>CAIO CHAVES MORAU</t>
  </si>
  <si>
    <t>GABRIELA</t>
  </si>
  <si>
    <t>PEDRO DE MELLO VIANNA PEDROSA GALVAO</t>
  </si>
  <si>
    <t>HELOISA</t>
  </si>
  <si>
    <t>ARIENE MARIA VIMIEIRO SAABOR</t>
  </si>
  <si>
    <t>ELEUSE</t>
  </si>
  <si>
    <t>FRANKLIN DELANO CHOAIRY DE ABREU</t>
  </si>
  <si>
    <t>HEIDI</t>
  </si>
  <si>
    <t>EDUARDO LACERDA TIBURTIUS</t>
  </si>
  <si>
    <t>MATEUS</t>
  </si>
  <si>
    <t>MATEUS ARGOLO LOPES CAMARGOS</t>
  </si>
  <si>
    <t>ROSANGELA</t>
  </si>
  <si>
    <t>MSD CONSTRUTORA E INCORPORADORA EIRELI</t>
  </si>
  <si>
    <t>JOSE CARLOS MAGALHAES PINTO</t>
  </si>
  <si>
    <t>ACHILLES CAPPELLESSO JUNIOR</t>
  </si>
  <si>
    <t>MATEUS DA SILVA CANDIDO</t>
  </si>
  <si>
    <t>VR</t>
  </si>
  <si>
    <t>MARCELO CAVALCANTE BARROS</t>
  </si>
  <si>
    <t>JORDANNA</t>
  </si>
  <si>
    <t>EMILSON</t>
  </si>
  <si>
    <t>JERONYMO NERY DO AMARAL</t>
  </si>
  <si>
    <t>ASIEL</t>
  </si>
  <si>
    <t>GLEIDE SATYRO SALES</t>
  </si>
  <si>
    <t>MARCOS AUGUSTO DO NASCIMENTO VIDAL</t>
  </si>
  <si>
    <t>HEITOR</t>
  </si>
  <si>
    <t>JOAO</t>
  </si>
  <si>
    <t>MARCELO KANITZ</t>
  </si>
  <si>
    <t>NABOR</t>
  </si>
  <si>
    <t>RACHEL ARAUJO CAMPOS RAMOS</t>
  </si>
  <si>
    <t>IVONE</t>
  </si>
  <si>
    <t>JORGE GOMES DE ARAUJO</t>
  </si>
  <si>
    <t>HELVECIO</t>
  </si>
  <si>
    <t>NASSIM TALEB</t>
  </si>
  <si>
    <t>ANILSON</t>
  </si>
  <si>
    <t>SILVIA RUTH PENALOZA DIEZ</t>
  </si>
  <si>
    <t>TATIANA</t>
  </si>
  <si>
    <t>DURVAL SOBREIRO JUNIOR</t>
  </si>
  <si>
    <t>SOLANGE ALVES DE MORAES MENDES</t>
  </si>
  <si>
    <t>RACHEL</t>
  </si>
  <si>
    <t>THAYSA ZAIA COSTA BARROS IUNES</t>
  </si>
  <si>
    <t>LUCIANA</t>
  </si>
  <si>
    <t>IRON LUIZ GOMES DOS REIS</t>
  </si>
  <si>
    <t>AHMAD</t>
  </si>
  <si>
    <t>ANGELICA ROCHA MADALENA MOTTA</t>
  </si>
  <si>
    <t>WALTER</t>
  </si>
  <si>
    <t>GILSON APOLINARIO ALENCAR</t>
  </si>
  <si>
    <t>CINTIA</t>
  </si>
  <si>
    <t>DANIELA JAIME SMITH</t>
  </si>
  <si>
    <t>FELIPE FARIA ZUBA</t>
  </si>
  <si>
    <t>HEMAT</t>
  </si>
  <si>
    <t>INES DE OLIVEIRA SANTOS RAPCHAN</t>
  </si>
  <si>
    <t>NINA</t>
  </si>
  <si>
    <t>ROGERIO OLIVA CORTEZ</t>
  </si>
  <si>
    <t>LUDMILA</t>
  </si>
  <si>
    <t>ELEUSE CARDOSO MACHADO CAVALCANTI</t>
  </si>
  <si>
    <t>PAULO</t>
  </si>
  <si>
    <t>SOFIA NEPOMUCENO GORINI</t>
  </si>
  <si>
    <t>LYLLE MARIA LEITE PUGLIESE</t>
  </si>
  <si>
    <t>MARCUS</t>
  </si>
  <si>
    <t>JULIO VICENTE DE ALVARENGA</t>
  </si>
  <si>
    <t>WANDER LUCIO PRADO</t>
  </si>
  <si>
    <t>RENATO</t>
  </si>
  <si>
    <t>IRONALDO JOSE DE SOUZA</t>
  </si>
  <si>
    <t>LUIS</t>
  </si>
  <si>
    <t>MAIRA</t>
  </si>
  <si>
    <t>CAROLINE BASTOS DE SOUZA</t>
  </si>
  <si>
    <t>EDNA</t>
  </si>
  <si>
    <t>DIOCESMAR FELIPE DE FARIA</t>
  </si>
  <si>
    <t>CLAUDIO MARTINELLI FRANCA</t>
  </si>
  <si>
    <t>LARA</t>
  </si>
  <si>
    <t>ADSON RODRIGUES DE SOUZA</t>
  </si>
  <si>
    <t>MARCONDES</t>
  </si>
  <si>
    <t>MATTHEW PAZ CARVALHO</t>
  </si>
  <si>
    <t>ALANA</t>
  </si>
  <si>
    <t>ANGELA LUIZA DANTAS LEITE</t>
  </si>
  <si>
    <t>SONIA</t>
  </si>
  <si>
    <t>CARLOS HENRIQUE DE SOUZA</t>
  </si>
  <si>
    <t>FERNANDO</t>
  </si>
  <si>
    <t>MARIAH DAS GRACAS BARBOSA</t>
  </si>
  <si>
    <t>CATARINE</t>
  </si>
  <si>
    <t>HFR - CONSTRUTORA LTDA</t>
  </si>
  <si>
    <t>LUCYENE</t>
  </si>
  <si>
    <t>SISSI CALAZANS DE OLIVEIRA BARROS</t>
  </si>
  <si>
    <t>WANDER</t>
  </si>
  <si>
    <t>DANIEL ESTEVES FONSECA FRANCO</t>
  </si>
  <si>
    <t>MAGALI</t>
  </si>
  <si>
    <t>CARLOS ALBERTO FERREIRA RODRIGUEZ</t>
  </si>
  <si>
    <t>THIAGO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</si>
  <si>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</si>
  <si>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</si>
  <si>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</si>
  <si>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</si>
  <si>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</si>
  <si>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</si>
  <si>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</si>
  <si>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PAULO ROGERIO DA SILVA</t>
  </si>
  <si>
    <t>ERIK</t>
  </si>
  <si>
    <t>GISELA GOULART VALADARES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</si>
  <si>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</si>
  <si>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</si>
  <si>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</si>
  <si>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</si>
  <si>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</si>
  <si>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</si>
  <si>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LEILA</t>
  </si>
  <si>
    <t>LUANA</t>
  </si>
  <si>
    <t>HERNANE DA SILVA RIBEIRO</t>
  </si>
  <si>
    <t>DARLAN</t>
  </si>
  <si>
    <t>CARLA AMELOTI GALVAO</t>
  </si>
  <si>
    <t>DANIELA FERREIRA SALOMAO PONTES</t>
  </si>
  <si>
    <t>LUCIANO</t>
  </si>
  <si>
    <t>SILVIA CARLA GALLI LEYSER</t>
  </si>
  <si>
    <t>E3</t>
  </si>
  <si>
    <t>ELZA REGINA VARGAS LEONEL</t>
  </si>
  <si>
    <t>VERANICE</t>
  </si>
  <si>
    <t>ANDREA SATYRO SA RIBEIRO FRITZSCHE</t>
  </si>
  <si>
    <t>JANNE</t>
  </si>
  <si>
    <t>XTRATEGIA TECNOLOGIA DA INFORMACAO LTDA ME</t>
  </si>
  <si>
    <t>ALINE</t>
  </si>
  <si>
    <t>THEOMAR NICOLAU MORHY</t>
  </si>
  <si>
    <t>CLISIA</t>
  </si>
  <si>
    <t>MARIA LUCIA JAIME</t>
  </si>
  <si>
    <t>JURACI</t>
  </si>
  <si>
    <t>BRASFORT EMPRESA DE SEGURANCA LTDA</t>
  </si>
  <si>
    <t>THIAGO LUCAS LEITE DE NORONHA</t>
  </si>
  <si>
    <t>ANANDA CABRAL LELIS BELEZA</t>
  </si>
  <si>
    <t>MARCELO JAIME FERREIRA</t>
  </si>
  <si>
    <t>ERICA</t>
  </si>
  <si>
    <t>AYRTON</t>
  </si>
  <si>
    <t>LARISSA WEBER GOMES REIS</t>
  </si>
  <si>
    <t>CAIO CESAR DAMITTO ROSA</t>
  </si>
  <si>
    <t>JOAO RAFAEL DE SOUZA PUGLIA</t>
  </si>
  <si>
    <t>NEILA</t>
  </si>
  <si>
    <t>PATRICIA DA CONCEICAO ALVES MENDES</t>
  </si>
  <si>
    <t>CRISTINA</t>
  </si>
  <si>
    <t>ARMANDO SILVEIRA MARTINS</t>
  </si>
  <si>
    <t>IGOR</t>
  </si>
  <si>
    <t>MARCO AURELIO MARQUES DE CASTRO</t>
  </si>
  <si>
    <t>OTAVIO ALVES FORTE</t>
  </si>
  <si>
    <t>PAULO RENATO SIMMONS DE PAULA</t>
  </si>
  <si>
    <t>VALERIA</t>
  </si>
  <si>
    <t>RODRIGO ALVES DO NASCIMENTO</t>
  </si>
  <si>
    <t>GERALDO CARDOSO DE MELLO NETO</t>
  </si>
  <si>
    <t>MARCIA</t>
  </si>
  <si>
    <t>MARIO CAPP FILHO</t>
  </si>
  <si>
    <t>IRON</t>
  </si>
  <si>
    <t>NILSON</t>
  </si>
  <si>
    <t>DANIELA DE MARTINS SOUZA</t>
  </si>
  <si>
    <t>BEATRIZ</t>
  </si>
  <si>
    <t>IRMAOS SAKURAGUI LTDA</t>
  </si>
  <si>
    <t>CAIRO</t>
  </si>
  <si>
    <t>SOCIEDADE EDUCACIONAL RODRIGUES ABREU LTDA ME</t>
  </si>
  <si>
    <t>GUARACI LELIS BELEZA</t>
  </si>
  <si>
    <t>KENIA MENDES CRUZ</t>
  </si>
  <si>
    <t>ISABELE</t>
  </si>
  <si>
    <t>ISADORA PRADO</t>
  </si>
  <si>
    <t>NAYANE BRAGA AIDAR</t>
  </si>
  <si>
    <t>FLAVIA</t>
  </si>
  <si>
    <t>GUILHERME SATYRO SALES</t>
  </si>
  <si>
    <t>EULER</t>
  </si>
  <si>
    <t>MARCIA REGIANE DE SOUSA ALEIXO</t>
  </si>
  <si>
    <t>DEBORA MACANEIRO VIEIRA</t>
  </si>
  <si>
    <t>WILLIAM ENIO GUEDES FABRICIO</t>
  </si>
  <si>
    <t>CAIO</t>
  </si>
  <si>
    <t>PEDRO VICTOR LIMA DE FARIA</t>
  </si>
  <si>
    <t>ISABEL</t>
  </si>
  <si>
    <t>ANA ALICE DA COSTA SILVA</t>
  </si>
  <si>
    <t>ASSISTIGAS</t>
  </si>
  <si>
    <t>NINA ROSA GOMES NOGUEIRA</t>
  </si>
  <si>
    <t>MICHELE</t>
  </si>
  <si>
    <t>SILVAL JOSE ALVES FILHO</t>
  </si>
  <si>
    <t>CAROLINE</t>
  </si>
  <si>
    <t>EDWARD LUCIO VIEIRA BORBA</t>
  </si>
  <si>
    <t>DIOGO</t>
  </si>
  <si>
    <t>SAKURAGUI JOIAS LTDA</t>
  </si>
  <si>
    <t>VERA</t>
  </si>
  <si>
    <t>CIRIA COELHO RIBEIRO</t>
  </si>
  <si>
    <t>LUCAS</t>
  </si>
  <si>
    <t>MARIA OLIVIA BETHONICO CORREA</t>
  </si>
  <si>
    <t>LEDA</t>
  </si>
  <si>
    <t>IRACY MARIA MACHADO DE AMORIM</t>
  </si>
  <si>
    <t>JULIA VITORIA SOARES GALVAO</t>
  </si>
  <si>
    <t>GLEUBER</t>
  </si>
  <si>
    <t>TIAGO PERFEITO DE SANTANA</t>
  </si>
  <si>
    <t>CEZAR</t>
  </si>
  <si>
    <t>AUGUSTO SETTE CAMARA VALENTE</t>
  </si>
  <si>
    <t>ARILMA MARCAL DE BRITO</t>
  </si>
  <si>
    <t>MATHEUS</t>
  </si>
  <si>
    <t>MARIA DO PILAR FIGUEIREDO CRUZ</t>
  </si>
  <si>
    <t>ALESSANDRO</t>
  </si>
  <si>
    <t>ANTONIO CARLOS DE PAULA COSTA</t>
  </si>
  <si>
    <t>CELSO MARCUS ALVARENGA DE CASTRO</t>
  </si>
  <si>
    <t>ELENE</t>
  </si>
  <si>
    <t>GABRIEL ANTONIO FERREIRA ALVES</t>
  </si>
  <si>
    <t>MARINA</t>
  </si>
  <si>
    <t>LUCAS RODRIGUES ARAUJO</t>
  </si>
  <si>
    <t>DANIELA ALMEIDA TEIXEIRA TOCCAFONDO</t>
  </si>
  <si>
    <t>ROSANE</t>
  </si>
  <si>
    <t>LUCIANA FAVIERO DE LARA RIBEIRO</t>
  </si>
  <si>
    <t>JULIO</t>
  </si>
  <si>
    <t>SERGIO LINCOLN DE MATOS ARRUDA</t>
  </si>
  <si>
    <t>ATILIO RULLI</t>
  </si>
  <si>
    <t>ERIKA</t>
  </si>
  <si>
    <t>RAFAELA BAYARDINO MACHADO</t>
  </si>
  <si>
    <t>DENISE FREIRE MENICUCCI</t>
  </si>
  <si>
    <t>STELLA</t>
  </si>
  <si>
    <t>DANIELA MARQUES BRITO</t>
  </si>
  <si>
    <t>AFRISIO DE SOUZA VIEIRA LIMA FILHO</t>
  </si>
  <si>
    <t>LEONARDO GUERRA CHAVES</t>
  </si>
  <si>
    <t>MARCIA COELHO</t>
  </si>
  <si>
    <t>SILVANIA</t>
  </si>
  <si>
    <t>NEMORA PAIM DOS SANTOS</t>
  </si>
  <si>
    <t>JAIME</t>
  </si>
  <si>
    <t>SILVANIA PEREIRA DA COSTA</t>
  </si>
  <si>
    <t>GARCIA</t>
  </si>
  <si>
    <t>ILTON LUIS GUIMARAES DE SIQUEIRA</t>
  </si>
  <si>
    <t>REDRAU</t>
  </si>
  <si>
    <t>GABRIEL BASILE PANTAZIS</t>
  </si>
  <si>
    <t>CIRIA</t>
  </si>
  <si>
    <t>ELIANE MEDEIROS LEOPOLDINO GONCALVES</t>
  </si>
  <si>
    <t>ALEXANDRE ALVES E SOUZA</t>
  </si>
  <si>
    <t>BIANCA</t>
  </si>
  <si>
    <t>VICTOR VIEITES DO VALLE PIRES</t>
  </si>
  <si>
    <t>ANA LUISA CUNHA CAMPOS DIEGUEZ</t>
  </si>
  <si>
    <t>DENISE</t>
  </si>
  <si>
    <t>DAURA DE CAMPOS MENDES FILPO</t>
  </si>
  <si>
    <t>SANDRA REGINA SILVEIRA</t>
  </si>
  <si>
    <t>SERGIO</t>
  </si>
  <si>
    <t>GLAUCIA DE AVILA OLIVEIRA</t>
  </si>
  <si>
    <t>ROBERTO</t>
  </si>
  <si>
    <t>NADY</t>
  </si>
  <si>
    <t>PAULO SERGIO DOS SANTOS PEREIRA</t>
  </si>
  <si>
    <t>AMADO DA COSTA E SILVA</t>
  </si>
  <si>
    <t>EDUARDA SEBASTIANI VAN LIESHOUT</t>
  </si>
  <si>
    <t>ISABELLA AZARIAS DE SOUZA</t>
  </si>
  <si>
    <t>FLAVIO COSTA BEZERRA FILHO</t>
  </si>
  <si>
    <t>WILLIAM</t>
  </si>
  <si>
    <t>LEONARDO GRANJA CARDOSO</t>
  </si>
  <si>
    <t>CLAYTON</t>
  </si>
  <si>
    <t>WAGNER</t>
  </si>
  <si>
    <t>POLYANNA REZENDE MILHOMEM MARINHO</t>
  </si>
  <si>
    <t>JULIA</t>
  </si>
  <si>
    <t>CHRISTIAN KLEBER ROSA LISBOA</t>
  </si>
  <si>
    <t>JUSCELINO</t>
  </si>
  <si>
    <t>THAYSA</t>
  </si>
  <si>
    <t>DANIEL</t>
  </si>
  <si>
    <t>CLUBE DE BLUEMETRIX GESTAO DE ATIVOS S.A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</si>
  <si>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</si>
  <si>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</si>
  <si>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</si>
  <si>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</si>
  <si>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</si>
  <si>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</si>
  <si>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</si>
  <si>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</si>
  <si>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</si>
  <si>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</si>
  <si>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</si>
  <si>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</si>
  <si>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</si>
  <si>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</si>
  <si>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</si>
  <si>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</si>
  <si>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</si>
  <si>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</si>
  <si>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</si>
  <si>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</si>
  <si>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</si>
  <si>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</si>
  <si>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</si>
  <si>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</si>
  <si>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</si>
  <si>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</si>
  <si>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</si>
  <si>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</si>
  <si>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</si>
  <si>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</si>
  <si>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</si>
  <si>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</si>
  <si>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</si>
  <si>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</si>
  <si>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</si>
  <si>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</si>
  <si>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</si>
  <si>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</si>
  <si>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</si>
  <si>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</si>
  <si>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</si>
  <si>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</si>
  <si>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</si>
  <si>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</si>
  <si>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</si>
  <si>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</si>
  <si>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</si>
  <si>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</si>
  <si>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</si>
  <si>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</si>
  <si>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</si>
  <si>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</si>
  <si>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</si>
  <si>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</si>
  <si>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</si>
  <si>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</si>
  <si>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</si>
  <si>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CAMILA</t>
  </si>
  <si>
    <t>EG</t>
  </si>
  <si>
    <t>DUNAS</t>
  </si>
  <si>
    <t>CESAR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</si>
  <si>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</si>
  <si>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</si>
  <si>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</si>
  <si>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</si>
  <si>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</si>
  <si>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</si>
  <si>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</si>
  <si>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</si>
  <si>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</si>
  <si>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</si>
  <si>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</si>
  <si>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</si>
  <si>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</si>
  <si>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</si>
  <si>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</si>
  <si>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</si>
  <si>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</si>
  <si>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</si>
  <si>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</si>
  <si>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</si>
  <si>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</si>
  <si>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</si>
  <si>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GABRIEL</t>
  </si>
  <si>
    <t>002894447</t>
  </si>
  <si>
    <t>RENATA</t>
  </si>
  <si>
    <t>SIMONE</t>
  </si>
  <si>
    <t>BHRUNA</t>
  </si>
  <si>
    <t>KARINA</t>
  </si>
  <si>
    <t>BLUEMETRIX</t>
  </si>
  <si>
    <t>LUISA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</si>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</sst>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sz val="10"/>
      <color rgb="FF000000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49" fontId="2" fillId="4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5" fillId="0" borderId="2" xfId="0" applyFont="1" applyBorder="1"/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8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8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8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8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8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F93-4DD4-96E9-88EC2B1D6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051000"/>
        <c:axId val="781353939"/>
      </c:lineChart>
      <c:catAx>
        <c:axId val="122005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81353939"/>
        <c:crosses val="autoZero"/>
        <c:auto val="1"/>
        <c:lblAlgn val="ctr"/>
        <c:lblOffset val="100"/>
        <c:noMultiLvlLbl val="1"/>
      </c:catAx>
      <c:valAx>
        <c:axId val="781353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200510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0447-B80E-48AB-B735-570367880D2E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/>
      <c r="J2" s="10"/>
      <c r="K2" s="6"/>
      <c r="L2" s="11"/>
      <c r="M2" s="12"/>
      <c r="N2" s="12"/>
      <c r="O2" s="7"/>
      <c r="P2" s="13"/>
    </row>
    <row r="3" spans="1:16">
      <c r="A3" s="3" t="s">
        <v>23</v>
      </c>
      <c r="B3" s="4" t="s">
        <v>24</v>
      </c>
      <c r="C3" s="5" t="s">
        <v>18</v>
      </c>
      <c r="D3" s="6" t="s">
        <v>25</v>
      </c>
      <c r="E3" s="6" t="s">
        <v>20</v>
      </c>
      <c r="F3" s="7" t="s">
        <v>26</v>
      </c>
      <c r="G3" s="6" t="s">
        <v>22</v>
      </c>
      <c r="H3" s="8" t="s">
        <v>27</v>
      </c>
      <c r="I3" s="9" t="s">
        <v>28</v>
      </c>
      <c r="J3" s="10">
        <v>8.9999999999999993E-3</v>
      </c>
      <c r="K3" s="6" t="s">
        <v>29</v>
      </c>
      <c r="L3" s="11">
        <v>0.1</v>
      </c>
      <c r="M3" s="12" t="s">
        <v>30</v>
      </c>
      <c r="N3" s="12" t="s">
        <v>31</v>
      </c>
      <c r="O3" s="7" t="s">
        <v>32</v>
      </c>
      <c r="P3" s="13"/>
    </row>
    <row r="4" spans="1:16">
      <c r="A4" s="3" t="s">
        <v>23</v>
      </c>
      <c r="B4" s="4" t="s">
        <v>33</v>
      </c>
      <c r="C4" s="5" t="s">
        <v>34</v>
      </c>
      <c r="D4" s="6" t="s">
        <v>25</v>
      </c>
      <c r="E4" s="6" t="s">
        <v>20</v>
      </c>
      <c r="F4" s="7" t="s">
        <v>26</v>
      </c>
      <c r="G4" s="6" t="s">
        <v>22</v>
      </c>
      <c r="H4" s="8" t="s">
        <v>27</v>
      </c>
      <c r="I4" s="9" t="s">
        <v>28</v>
      </c>
      <c r="J4" s="10">
        <v>8.0000000000000002E-3</v>
      </c>
      <c r="K4" s="6" t="s">
        <v>29</v>
      </c>
      <c r="L4" s="11">
        <v>0.1</v>
      </c>
      <c r="M4" s="12" t="s">
        <v>30</v>
      </c>
      <c r="N4" s="12" t="s">
        <v>31</v>
      </c>
      <c r="O4" s="7" t="s">
        <v>32</v>
      </c>
      <c r="P4" s="13"/>
    </row>
    <row r="5" spans="1:16">
      <c r="A5" s="3" t="s">
        <v>35</v>
      </c>
      <c r="B5" s="4" t="s">
        <v>36</v>
      </c>
      <c r="C5" s="5" t="s">
        <v>37</v>
      </c>
      <c r="D5" s="6" t="s">
        <v>19</v>
      </c>
      <c r="E5" s="6" t="s">
        <v>38</v>
      </c>
      <c r="F5" s="7" t="s">
        <v>39</v>
      </c>
      <c r="G5" s="6" t="s">
        <v>22</v>
      </c>
      <c r="H5" s="8" t="s">
        <v>27</v>
      </c>
      <c r="I5" s="9" t="s">
        <v>40</v>
      </c>
      <c r="J5" s="10">
        <v>8.0000000000000002E-3</v>
      </c>
      <c r="K5" s="6" t="s">
        <v>41</v>
      </c>
      <c r="L5" s="11">
        <v>0</v>
      </c>
      <c r="M5" s="12" t="s">
        <v>42</v>
      </c>
      <c r="N5" s="12"/>
      <c r="O5" s="7"/>
      <c r="P5" s="13"/>
    </row>
    <row r="6" spans="1:16">
      <c r="A6" s="14" t="s">
        <v>43</v>
      </c>
      <c r="B6" s="15" t="s">
        <v>44</v>
      </c>
      <c r="C6" s="5" t="s">
        <v>18</v>
      </c>
      <c r="D6" s="6" t="s">
        <v>19</v>
      </c>
      <c r="E6" s="6" t="s">
        <v>20</v>
      </c>
      <c r="F6" s="7" t="s">
        <v>45</v>
      </c>
      <c r="G6" s="6" t="s">
        <v>22</v>
      </c>
      <c r="H6" s="8" t="s">
        <v>27</v>
      </c>
      <c r="I6" s="9" t="s">
        <v>46</v>
      </c>
      <c r="J6" s="10">
        <v>1.4999999999999999E-2</v>
      </c>
      <c r="K6" s="6" t="s">
        <v>41</v>
      </c>
      <c r="L6" s="11">
        <v>0</v>
      </c>
      <c r="M6" s="12"/>
      <c r="N6" s="12"/>
      <c r="O6" s="7" t="s">
        <v>32</v>
      </c>
      <c r="P6" s="13"/>
    </row>
    <row r="7" spans="1:16">
      <c r="A7" s="14" t="s">
        <v>47</v>
      </c>
      <c r="B7" s="4" t="s">
        <v>48</v>
      </c>
      <c r="C7" s="5" t="s">
        <v>18</v>
      </c>
      <c r="D7" s="6" t="s">
        <v>19</v>
      </c>
      <c r="E7" s="6" t="s">
        <v>20</v>
      </c>
      <c r="F7" s="7" t="s">
        <v>45</v>
      </c>
      <c r="G7" s="6" t="s">
        <v>22</v>
      </c>
      <c r="H7" s="8" t="s">
        <v>27</v>
      </c>
      <c r="I7" s="9"/>
      <c r="J7" s="10"/>
      <c r="K7" s="6"/>
      <c r="L7" s="11"/>
      <c r="M7" s="12"/>
      <c r="N7" s="12"/>
      <c r="O7" s="7" t="s">
        <v>49</v>
      </c>
      <c r="P7" s="13"/>
    </row>
    <row r="8" spans="1:16">
      <c r="A8" s="14" t="s">
        <v>50</v>
      </c>
      <c r="B8" s="4" t="s">
        <v>51</v>
      </c>
      <c r="C8" s="5" t="s">
        <v>18</v>
      </c>
      <c r="D8" s="6" t="s">
        <v>19</v>
      </c>
      <c r="E8" s="6" t="s">
        <v>20</v>
      </c>
      <c r="F8" s="7" t="s">
        <v>45</v>
      </c>
      <c r="G8" s="6" t="s">
        <v>22</v>
      </c>
      <c r="H8" s="8" t="s">
        <v>27</v>
      </c>
      <c r="I8" s="9"/>
      <c r="J8" s="10"/>
      <c r="K8" s="6"/>
      <c r="L8" s="11"/>
      <c r="M8" s="12"/>
      <c r="N8" s="12"/>
      <c r="O8" s="7" t="s">
        <v>32</v>
      </c>
      <c r="P8" s="13"/>
    </row>
    <row r="9" spans="1:16">
      <c r="A9" s="14" t="s">
        <v>52</v>
      </c>
      <c r="B9" s="15" t="s">
        <v>53</v>
      </c>
      <c r="C9" s="5" t="s">
        <v>18</v>
      </c>
      <c r="D9" s="6" t="s">
        <v>19</v>
      </c>
      <c r="E9" s="6" t="s">
        <v>20</v>
      </c>
      <c r="F9" s="7" t="s">
        <v>45</v>
      </c>
      <c r="G9" s="6" t="s">
        <v>22</v>
      </c>
      <c r="H9" s="8" t="s">
        <v>27</v>
      </c>
      <c r="I9" s="9"/>
      <c r="J9" s="10"/>
      <c r="K9" s="6"/>
      <c r="L9" s="11"/>
      <c r="M9" s="12"/>
      <c r="N9" s="12"/>
      <c r="O9" s="7" t="s">
        <v>32</v>
      </c>
      <c r="P9" s="13"/>
    </row>
    <row r="10" spans="1:16">
      <c r="A10" s="3" t="s">
        <v>54</v>
      </c>
      <c r="B10" s="4" t="s">
        <v>55</v>
      </c>
      <c r="C10" s="5" t="s">
        <v>18</v>
      </c>
      <c r="D10" s="6" t="s">
        <v>19</v>
      </c>
      <c r="E10" s="6" t="s">
        <v>20</v>
      </c>
      <c r="F10" s="7" t="s">
        <v>45</v>
      </c>
      <c r="G10" s="6" t="s">
        <v>22</v>
      </c>
      <c r="H10" s="8" t="s">
        <v>27</v>
      </c>
      <c r="I10" s="9"/>
      <c r="J10" s="10"/>
      <c r="K10" s="6"/>
      <c r="L10" s="11"/>
      <c r="M10" s="12"/>
      <c r="N10" s="12"/>
      <c r="O10" s="7" t="s">
        <v>32</v>
      </c>
      <c r="P10" s="13"/>
    </row>
    <row r="11" spans="1:16">
      <c r="A11" s="3" t="s">
        <v>56</v>
      </c>
      <c r="B11" s="4" t="s">
        <v>57</v>
      </c>
      <c r="C11" s="5" t="s">
        <v>18</v>
      </c>
      <c r="D11" s="6" t="s">
        <v>19</v>
      </c>
      <c r="E11" s="6" t="s">
        <v>20</v>
      </c>
      <c r="F11" s="7" t="s">
        <v>45</v>
      </c>
      <c r="G11" s="6" t="s">
        <v>22</v>
      </c>
      <c r="H11" s="8" t="s">
        <v>27</v>
      </c>
      <c r="I11" s="9"/>
      <c r="J11" s="10"/>
      <c r="K11" s="6"/>
      <c r="L11" s="11"/>
      <c r="M11" s="12"/>
      <c r="N11" s="12"/>
      <c r="O11" s="7" t="s">
        <v>32</v>
      </c>
      <c r="P11" s="13"/>
    </row>
    <row r="12" spans="1:16">
      <c r="A12" s="3" t="s">
        <v>58</v>
      </c>
      <c r="B12" s="4" t="s">
        <v>59</v>
      </c>
      <c r="C12" s="5" t="s">
        <v>18</v>
      </c>
      <c r="D12" s="6" t="s">
        <v>19</v>
      </c>
      <c r="E12" s="6" t="s">
        <v>20</v>
      </c>
      <c r="F12" s="7" t="s">
        <v>45</v>
      </c>
      <c r="G12" s="6" t="s">
        <v>22</v>
      </c>
      <c r="H12" s="8" t="s">
        <v>27</v>
      </c>
      <c r="I12" s="9"/>
      <c r="J12" s="10"/>
      <c r="K12" s="6"/>
      <c r="L12" s="11"/>
      <c r="M12" s="12"/>
      <c r="N12" s="12"/>
      <c r="O12" s="7" t="s">
        <v>32</v>
      </c>
      <c r="P12" s="13"/>
    </row>
    <row r="13" spans="1:16">
      <c r="A13" s="3" t="s">
        <v>60</v>
      </c>
      <c r="B13" s="4" t="s">
        <v>61</v>
      </c>
      <c r="C13" s="5" t="s">
        <v>18</v>
      </c>
      <c r="D13" s="6" t="s">
        <v>19</v>
      </c>
      <c r="E13" s="6" t="s">
        <v>20</v>
      </c>
      <c r="F13" s="7" t="s">
        <v>45</v>
      </c>
      <c r="G13" s="6" t="s">
        <v>22</v>
      </c>
      <c r="H13" s="8" t="s">
        <v>27</v>
      </c>
      <c r="I13" s="9"/>
      <c r="J13" s="10"/>
      <c r="K13" s="6"/>
      <c r="L13" s="11"/>
      <c r="M13" s="12"/>
      <c r="N13" s="12"/>
      <c r="O13" s="7" t="s">
        <v>32</v>
      </c>
      <c r="P13" s="13"/>
    </row>
    <row r="14" spans="1:16">
      <c r="A14" s="3" t="s">
        <v>62</v>
      </c>
      <c r="B14" s="4" t="s">
        <v>63</v>
      </c>
      <c r="C14" s="5" t="s">
        <v>18</v>
      </c>
      <c r="D14" s="6" t="s">
        <v>19</v>
      </c>
      <c r="E14" s="6" t="s">
        <v>20</v>
      </c>
      <c r="F14" s="7" t="s">
        <v>45</v>
      </c>
      <c r="G14" s="6" t="s">
        <v>22</v>
      </c>
      <c r="H14" s="8" t="s">
        <v>27</v>
      </c>
      <c r="I14" s="9"/>
      <c r="J14" s="10"/>
      <c r="K14" s="6"/>
      <c r="L14" s="11"/>
      <c r="M14" s="12"/>
      <c r="N14" s="12"/>
      <c r="O14" s="7" t="s">
        <v>32</v>
      </c>
      <c r="P14" s="13"/>
    </row>
    <row r="15" spans="1:16">
      <c r="A15" s="3" t="s">
        <v>64</v>
      </c>
      <c r="B15" s="4" t="s">
        <v>65</v>
      </c>
      <c r="C15" s="5" t="s">
        <v>18</v>
      </c>
      <c r="D15" s="6" t="s">
        <v>19</v>
      </c>
      <c r="E15" s="6" t="s">
        <v>20</v>
      </c>
      <c r="F15" s="7" t="s">
        <v>45</v>
      </c>
      <c r="G15" s="6" t="s">
        <v>22</v>
      </c>
      <c r="H15" s="8" t="s">
        <v>27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3" t="s">
        <v>66</v>
      </c>
      <c r="B16" s="4" t="s">
        <v>67</v>
      </c>
      <c r="C16" s="5" t="s">
        <v>18</v>
      </c>
      <c r="D16" s="6" t="s">
        <v>19</v>
      </c>
      <c r="E16" s="6" t="s">
        <v>20</v>
      </c>
      <c r="F16" s="7" t="s">
        <v>45</v>
      </c>
      <c r="G16" s="6" t="s">
        <v>22</v>
      </c>
      <c r="H16" s="8" t="s">
        <v>27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3" t="s">
        <v>68</v>
      </c>
      <c r="B17" s="4" t="s">
        <v>69</v>
      </c>
      <c r="C17" s="5" t="s">
        <v>18</v>
      </c>
      <c r="D17" s="6" t="s">
        <v>19</v>
      </c>
      <c r="E17" s="6" t="s">
        <v>20</v>
      </c>
      <c r="F17" s="7" t="s">
        <v>45</v>
      </c>
      <c r="G17" s="6" t="s">
        <v>22</v>
      </c>
      <c r="H17" s="8" t="s">
        <v>27</v>
      </c>
      <c r="I17" s="9"/>
      <c r="J17" s="10"/>
      <c r="K17" s="6"/>
      <c r="L17" s="11"/>
      <c r="M17" s="12"/>
      <c r="N17" s="12"/>
      <c r="O17" s="7"/>
      <c r="P17" s="13"/>
    </row>
    <row r="18" spans="1:16">
      <c r="A18" s="3" t="s">
        <v>70</v>
      </c>
      <c r="B18" s="4" t="s">
        <v>71</v>
      </c>
      <c r="C18" s="5" t="s">
        <v>18</v>
      </c>
      <c r="D18" s="6" t="s">
        <v>19</v>
      </c>
      <c r="E18" s="6" t="s">
        <v>20</v>
      </c>
      <c r="F18" s="7" t="s">
        <v>45</v>
      </c>
      <c r="G18" s="6" t="s">
        <v>22</v>
      </c>
      <c r="H18" s="8" t="s">
        <v>27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72</v>
      </c>
      <c r="B19" s="4" t="s">
        <v>73</v>
      </c>
      <c r="C19" s="5" t="s">
        <v>18</v>
      </c>
      <c r="D19" s="6" t="s">
        <v>19</v>
      </c>
      <c r="E19" s="6" t="s">
        <v>20</v>
      </c>
      <c r="F19" s="7" t="s">
        <v>45</v>
      </c>
      <c r="G19" s="6" t="s">
        <v>22</v>
      </c>
      <c r="H19" s="8" t="s">
        <v>27</v>
      </c>
      <c r="I19" s="9"/>
      <c r="J19" s="10"/>
      <c r="K19" s="6"/>
      <c r="L19" s="11"/>
      <c r="M19" s="12"/>
      <c r="N19" s="12"/>
      <c r="O19" s="7"/>
      <c r="P19" s="13"/>
    </row>
    <row r="20" spans="1:16">
      <c r="A20" s="3" t="s">
        <v>74</v>
      </c>
      <c r="B20" s="4" t="s">
        <v>75</v>
      </c>
      <c r="C20" s="5" t="s">
        <v>18</v>
      </c>
      <c r="D20" s="6" t="s">
        <v>19</v>
      </c>
      <c r="E20" s="6" t="s">
        <v>20</v>
      </c>
      <c r="F20" s="7" t="s">
        <v>45</v>
      </c>
      <c r="G20" s="6" t="s">
        <v>22</v>
      </c>
      <c r="H20" s="8" t="s">
        <v>27</v>
      </c>
      <c r="I20" s="9"/>
      <c r="J20" s="10"/>
      <c r="K20" s="6"/>
      <c r="L20" s="11"/>
      <c r="M20" s="12"/>
      <c r="N20" s="12"/>
      <c r="O20" s="7"/>
      <c r="P20" s="13"/>
    </row>
    <row r="21" spans="1:16">
      <c r="A21" s="3" t="s">
        <v>76</v>
      </c>
      <c r="B21" s="4" t="s">
        <v>77</v>
      </c>
      <c r="C21" s="5" t="s">
        <v>18</v>
      </c>
      <c r="D21" s="6" t="s">
        <v>19</v>
      </c>
      <c r="E21" s="6" t="s">
        <v>20</v>
      </c>
      <c r="F21" s="7" t="s">
        <v>45</v>
      </c>
      <c r="G21" s="6" t="s">
        <v>22</v>
      </c>
      <c r="H21" s="8" t="s">
        <v>78</v>
      </c>
      <c r="I21" s="9" t="s">
        <v>79</v>
      </c>
      <c r="J21" s="10"/>
      <c r="K21" s="6"/>
      <c r="L21" s="11"/>
      <c r="M21" s="12"/>
      <c r="N21" s="12"/>
      <c r="O21" s="7" t="s">
        <v>32</v>
      </c>
      <c r="P21" s="13"/>
    </row>
    <row r="22" spans="1:16">
      <c r="A22" s="14" t="s">
        <v>80</v>
      </c>
      <c r="B22" s="4" t="s">
        <v>81</v>
      </c>
      <c r="C22" s="5" t="s">
        <v>18</v>
      </c>
      <c r="D22" s="6" t="s">
        <v>19</v>
      </c>
      <c r="E22" s="6" t="s">
        <v>20</v>
      </c>
      <c r="F22" s="7" t="s">
        <v>45</v>
      </c>
      <c r="G22" s="6" t="s">
        <v>22</v>
      </c>
      <c r="H22" s="8" t="s">
        <v>78</v>
      </c>
      <c r="I22" s="9" t="s">
        <v>79</v>
      </c>
      <c r="J22" s="10"/>
      <c r="K22" s="6"/>
      <c r="L22" s="11"/>
      <c r="M22" s="12"/>
      <c r="N22" s="12"/>
      <c r="O22" s="7" t="s">
        <v>32</v>
      </c>
      <c r="P22" s="13"/>
    </row>
    <row r="23" spans="1:16">
      <c r="A23" s="3" t="s">
        <v>82</v>
      </c>
      <c r="B23" s="4" t="s">
        <v>83</v>
      </c>
      <c r="C23" s="5" t="s">
        <v>18</v>
      </c>
      <c r="D23" s="6" t="s">
        <v>19</v>
      </c>
      <c r="E23" s="6" t="s">
        <v>20</v>
      </c>
      <c r="F23" s="7" t="s">
        <v>45</v>
      </c>
      <c r="G23" s="6" t="s">
        <v>22</v>
      </c>
      <c r="H23" s="8" t="s">
        <v>84</v>
      </c>
      <c r="I23" s="9" t="s">
        <v>46</v>
      </c>
      <c r="J23" s="10">
        <v>1.4999999999999999E-2</v>
      </c>
      <c r="K23" s="6" t="s">
        <v>41</v>
      </c>
      <c r="L23" s="11">
        <v>0</v>
      </c>
      <c r="M23" s="12"/>
      <c r="N23" s="12"/>
      <c r="O23" s="7"/>
      <c r="P23" s="13"/>
    </row>
    <row r="24" spans="1:16">
      <c r="A24" s="3" t="s">
        <v>85</v>
      </c>
      <c r="B24" s="4" t="s">
        <v>86</v>
      </c>
      <c r="C24" s="5" t="s">
        <v>18</v>
      </c>
      <c r="D24" s="6" t="s">
        <v>19</v>
      </c>
      <c r="E24" s="6" t="s">
        <v>38</v>
      </c>
      <c r="F24" s="7" t="s">
        <v>39</v>
      </c>
      <c r="G24" s="6" t="s">
        <v>22</v>
      </c>
      <c r="H24" s="8" t="s">
        <v>84</v>
      </c>
      <c r="I24" s="9" t="s">
        <v>87</v>
      </c>
      <c r="J24" s="10">
        <v>0</v>
      </c>
      <c r="K24" s="6" t="s">
        <v>41</v>
      </c>
      <c r="L24" s="11">
        <v>0</v>
      </c>
      <c r="M24" s="12"/>
      <c r="N24" s="12"/>
      <c r="O24" s="7"/>
      <c r="P24" s="13"/>
    </row>
    <row r="25" spans="1:16">
      <c r="A25" s="3" t="s">
        <v>88</v>
      </c>
      <c r="B25" s="4" t="s">
        <v>89</v>
      </c>
      <c r="C25" s="5" t="s">
        <v>18</v>
      </c>
      <c r="D25" s="6" t="s">
        <v>19</v>
      </c>
      <c r="E25" s="6" t="s">
        <v>38</v>
      </c>
      <c r="F25" s="7" t="s">
        <v>39</v>
      </c>
      <c r="G25" s="6" t="s">
        <v>22</v>
      </c>
      <c r="H25" s="8" t="s">
        <v>84</v>
      </c>
      <c r="I25" s="9" t="s">
        <v>90</v>
      </c>
      <c r="J25" s="10">
        <v>0.02</v>
      </c>
      <c r="K25" s="6" t="s">
        <v>91</v>
      </c>
      <c r="L25" s="11">
        <v>0.2</v>
      </c>
      <c r="M25" s="12"/>
      <c r="N25" s="12"/>
      <c r="O25" s="7"/>
      <c r="P25" s="13"/>
    </row>
    <row r="26" spans="1:16">
      <c r="A26" s="3" t="s">
        <v>92</v>
      </c>
      <c r="B26" s="4" t="s">
        <v>17</v>
      </c>
      <c r="C26" s="5" t="s">
        <v>18</v>
      </c>
      <c r="D26" s="6" t="s">
        <v>19</v>
      </c>
      <c r="E26" s="6" t="s">
        <v>20</v>
      </c>
      <c r="F26" s="7" t="s">
        <v>21</v>
      </c>
      <c r="G26" s="6" t="s">
        <v>22</v>
      </c>
      <c r="H26" s="8" t="s">
        <v>84</v>
      </c>
      <c r="I26" s="9" t="s">
        <v>46</v>
      </c>
      <c r="J26" s="10">
        <v>1.4999999999999999E-2</v>
      </c>
      <c r="K26" s="6" t="s">
        <v>41</v>
      </c>
      <c r="L26" s="11">
        <v>0</v>
      </c>
      <c r="M26" s="12" t="s">
        <v>93</v>
      </c>
      <c r="N26" s="12" t="s">
        <v>94</v>
      </c>
      <c r="O26" s="7"/>
      <c r="P26" s="13"/>
    </row>
    <row r="27" spans="1:16">
      <c r="A27" s="3" t="s">
        <v>95</v>
      </c>
      <c r="B27" s="4" t="s">
        <v>17</v>
      </c>
      <c r="C27" s="5" t="s">
        <v>18</v>
      </c>
      <c r="D27" s="6" t="s">
        <v>19</v>
      </c>
      <c r="E27" s="6" t="s">
        <v>20</v>
      </c>
      <c r="F27" s="7" t="s">
        <v>21</v>
      </c>
      <c r="G27" s="6" t="s">
        <v>22</v>
      </c>
      <c r="H27" s="8" t="s">
        <v>84</v>
      </c>
      <c r="I27" s="9" t="s">
        <v>46</v>
      </c>
      <c r="J27" s="10">
        <v>1.4999999999999999E-2</v>
      </c>
      <c r="K27" s="6" t="s">
        <v>41</v>
      </c>
      <c r="L27" s="11">
        <v>0</v>
      </c>
      <c r="M27" s="12" t="s">
        <v>96</v>
      </c>
      <c r="N27" s="12" t="s">
        <v>94</v>
      </c>
      <c r="O27" s="7"/>
      <c r="P27" s="13"/>
    </row>
    <row r="28" spans="1:16">
      <c r="A28" s="14" t="s">
        <v>97</v>
      </c>
      <c r="B28" s="4" t="s">
        <v>98</v>
      </c>
      <c r="C28" s="5" t="s">
        <v>34</v>
      </c>
      <c r="D28" s="6" t="s">
        <v>19</v>
      </c>
      <c r="E28" s="6" t="s">
        <v>38</v>
      </c>
      <c r="F28" s="7" t="s">
        <v>99</v>
      </c>
      <c r="G28" s="6" t="s">
        <v>22</v>
      </c>
      <c r="H28" s="8" t="s">
        <v>84</v>
      </c>
      <c r="I28" s="9" t="s">
        <v>100</v>
      </c>
      <c r="J28" s="10">
        <v>7.0000000000000001E-3</v>
      </c>
      <c r="K28" s="6" t="s">
        <v>41</v>
      </c>
      <c r="L28" s="11">
        <v>0</v>
      </c>
      <c r="M28" s="12" t="s">
        <v>101</v>
      </c>
      <c r="N28" s="12" t="s">
        <v>38</v>
      </c>
      <c r="O28" s="7"/>
      <c r="P28" s="13"/>
    </row>
    <row r="29" spans="1:16">
      <c r="A29" s="3" t="s">
        <v>102</v>
      </c>
      <c r="B29" s="4" t="s">
        <v>103</v>
      </c>
      <c r="C29" s="5" t="s">
        <v>18</v>
      </c>
      <c r="D29" s="6" t="s">
        <v>25</v>
      </c>
      <c r="E29" s="6" t="s">
        <v>20</v>
      </c>
      <c r="F29" s="7" t="s">
        <v>104</v>
      </c>
      <c r="G29" s="6" t="s">
        <v>22</v>
      </c>
      <c r="H29" s="8" t="s">
        <v>105</v>
      </c>
      <c r="I29" s="9" t="s">
        <v>28</v>
      </c>
      <c r="J29" s="10">
        <v>1.2E-2</v>
      </c>
      <c r="K29" s="6" t="s">
        <v>29</v>
      </c>
      <c r="L29" s="11">
        <v>0.1</v>
      </c>
      <c r="M29" s="12" t="s">
        <v>106</v>
      </c>
      <c r="N29" s="12" t="s">
        <v>31</v>
      </c>
      <c r="O29" s="7" t="s">
        <v>32</v>
      </c>
      <c r="P29" s="13" t="s">
        <v>107</v>
      </c>
    </row>
    <row r="30" spans="1:16">
      <c r="A30" s="3" t="s">
        <v>108</v>
      </c>
      <c r="B30" s="4" t="s">
        <v>109</v>
      </c>
      <c r="C30" s="5" t="s">
        <v>18</v>
      </c>
      <c r="D30" s="6" t="s">
        <v>110</v>
      </c>
      <c r="E30" s="6" t="s">
        <v>38</v>
      </c>
      <c r="F30" s="7" t="s">
        <v>111</v>
      </c>
      <c r="G30" s="6" t="s">
        <v>22</v>
      </c>
      <c r="H30" s="8" t="s">
        <v>105</v>
      </c>
      <c r="I30" s="9" t="s">
        <v>87</v>
      </c>
      <c r="J30" s="10">
        <v>3.0000000000000001E-3</v>
      </c>
      <c r="K30" s="6" t="s">
        <v>41</v>
      </c>
      <c r="L30" s="11">
        <v>0</v>
      </c>
      <c r="M30" s="12"/>
      <c r="N30" s="12" t="s">
        <v>112</v>
      </c>
      <c r="O30" s="7" t="s">
        <v>32</v>
      </c>
      <c r="P30" s="13" t="s">
        <v>113</v>
      </c>
    </row>
    <row r="31" spans="1:16">
      <c r="A31" s="3" t="s">
        <v>114</v>
      </c>
      <c r="B31" s="4" t="s">
        <v>115</v>
      </c>
      <c r="C31" s="5" t="s">
        <v>18</v>
      </c>
      <c r="D31" s="6" t="s">
        <v>110</v>
      </c>
      <c r="E31" s="6" t="s">
        <v>38</v>
      </c>
      <c r="F31" s="7" t="s">
        <v>111</v>
      </c>
      <c r="G31" s="6" t="s">
        <v>22</v>
      </c>
      <c r="H31" s="8" t="s">
        <v>105</v>
      </c>
      <c r="I31" s="9" t="s">
        <v>87</v>
      </c>
      <c r="J31" s="10">
        <v>3.0000000000000001E-3</v>
      </c>
      <c r="K31" s="6" t="s">
        <v>41</v>
      </c>
      <c r="L31" s="11">
        <v>0</v>
      </c>
      <c r="M31" s="12" t="s">
        <v>116</v>
      </c>
      <c r="N31" s="12" t="s">
        <v>112</v>
      </c>
      <c r="O31" s="7" t="s">
        <v>32</v>
      </c>
      <c r="P31" s="13" t="s">
        <v>113</v>
      </c>
    </row>
    <row r="32" spans="1:16">
      <c r="A32" s="3" t="s">
        <v>117</v>
      </c>
      <c r="B32" s="16" t="s">
        <v>118</v>
      </c>
      <c r="C32" s="5" t="s">
        <v>18</v>
      </c>
      <c r="D32" s="6" t="s">
        <v>19</v>
      </c>
      <c r="E32" s="6" t="s">
        <v>20</v>
      </c>
      <c r="F32" s="7" t="s">
        <v>45</v>
      </c>
      <c r="G32" s="6" t="s">
        <v>22</v>
      </c>
      <c r="H32" s="8" t="s">
        <v>119</v>
      </c>
      <c r="I32" s="9" t="s">
        <v>46</v>
      </c>
      <c r="J32" s="10">
        <v>1.4999999999999999E-2</v>
      </c>
      <c r="K32" s="6" t="s">
        <v>41</v>
      </c>
      <c r="L32" s="11">
        <v>0</v>
      </c>
      <c r="M32" s="12"/>
      <c r="N32" s="12"/>
      <c r="O32" s="7" t="s">
        <v>49</v>
      </c>
      <c r="P32" s="13" t="s">
        <v>120</v>
      </c>
    </row>
    <row r="33" spans="1:16">
      <c r="A33" s="3" t="s">
        <v>121</v>
      </c>
      <c r="B33" s="4" t="s">
        <v>17</v>
      </c>
      <c r="C33" s="5" t="s">
        <v>122</v>
      </c>
      <c r="D33" s="6" t="s">
        <v>123</v>
      </c>
      <c r="E33" s="6" t="s">
        <v>124</v>
      </c>
      <c r="F33" s="7" t="s">
        <v>125</v>
      </c>
      <c r="G33" s="6" t="s">
        <v>22</v>
      </c>
      <c r="H33" s="8" t="s">
        <v>126</v>
      </c>
      <c r="I33" s="9" t="s">
        <v>40</v>
      </c>
      <c r="J33" s="10">
        <v>8.0000000000000002E-3</v>
      </c>
      <c r="K33" s="6" t="s">
        <v>41</v>
      </c>
      <c r="L33" s="11">
        <v>0</v>
      </c>
      <c r="M33" s="12" t="s">
        <v>127</v>
      </c>
      <c r="N33" s="12" t="s">
        <v>124</v>
      </c>
      <c r="O33" s="7"/>
      <c r="P33" s="13"/>
    </row>
    <row r="34" spans="1:16">
      <c r="A34" s="3" t="s">
        <v>128</v>
      </c>
      <c r="B34" s="4" t="s">
        <v>129</v>
      </c>
      <c r="C34" s="5" t="s">
        <v>18</v>
      </c>
      <c r="D34" s="6" t="s">
        <v>19</v>
      </c>
      <c r="E34" s="6" t="s">
        <v>31</v>
      </c>
      <c r="F34" s="7" t="s">
        <v>130</v>
      </c>
      <c r="G34" s="6" t="s">
        <v>22</v>
      </c>
      <c r="H34" s="8" t="s">
        <v>131</v>
      </c>
      <c r="I34" s="9" t="s">
        <v>132</v>
      </c>
      <c r="J34" s="10">
        <v>2.5000000000000001E-2</v>
      </c>
      <c r="K34" s="6" t="s">
        <v>91</v>
      </c>
      <c r="L34" s="11">
        <v>0.2</v>
      </c>
      <c r="M34" s="12" t="s">
        <v>133</v>
      </c>
      <c r="N34" s="12" t="s">
        <v>134</v>
      </c>
      <c r="O34" s="7" t="s">
        <v>49</v>
      </c>
      <c r="P34" s="13"/>
    </row>
    <row r="35" spans="1:16">
      <c r="A35" s="3" t="s">
        <v>135</v>
      </c>
      <c r="B35" s="4" t="s">
        <v>136</v>
      </c>
      <c r="C35" s="5" t="s">
        <v>18</v>
      </c>
      <c r="D35" s="6" t="s">
        <v>25</v>
      </c>
      <c r="E35" s="6" t="s">
        <v>20</v>
      </c>
      <c r="F35" s="7" t="s">
        <v>137</v>
      </c>
      <c r="G35" s="6" t="s">
        <v>22</v>
      </c>
      <c r="H35" s="8" t="s">
        <v>131</v>
      </c>
      <c r="I35" s="9" t="s">
        <v>138</v>
      </c>
      <c r="J35" s="10">
        <v>1.4999999999999999E-2</v>
      </c>
      <c r="K35" s="6" t="s">
        <v>29</v>
      </c>
      <c r="L35" s="11">
        <v>0.1</v>
      </c>
      <c r="M35" s="12" t="s">
        <v>139</v>
      </c>
      <c r="N35" s="12" t="s">
        <v>94</v>
      </c>
      <c r="O35" s="7" t="s">
        <v>32</v>
      </c>
      <c r="P35" s="13" t="s">
        <v>140</v>
      </c>
    </row>
    <row r="36" spans="1:16">
      <c r="A36" s="3" t="s">
        <v>141</v>
      </c>
      <c r="B36" s="4" t="s">
        <v>17</v>
      </c>
      <c r="C36" s="5" t="s">
        <v>142</v>
      </c>
      <c r="D36" s="6" t="s">
        <v>143</v>
      </c>
      <c r="E36" s="6" t="s">
        <v>38</v>
      </c>
      <c r="F36" s="7" t="s">
        <v>144</v>
      </c>
      <c r="G36" s="6" t="s">
        <v>22</v>
      </c>
      <c r="H36" s="8" t="s">
        <v>131</v>
      </c>
      <c r="I36" s="9" t="s">
        <v>100</v>
      </c>
      <c r="J36" s="10">
        <v>1.2E-2</v>
      </c>
      <c r="K36" s="6" t="s">
        <v>41</v>
      </c>
      <c r="L36" s="11">
        <v>0</v>
      </c>
      <c r="M36" s="12" t="s">
        <v>145</v>
      </c>
      <c r="N36" s="12" t="s">
        <v>38</v>
      </c>
      <c r="O36" s="7" t="s">
        <v>32</v>
      </c>
      <c r="P36" s="13"/>
    </row>
    <row r="37" spans="1:16">
      <c r="A37" s="3" t="s">
        <v>146</v>
      </c>
      <c r="B37" s="4" t="s">
        <v>17</v>
      </c>
      <c r="C37" s="5" t="s">
        <v>18</v>
      </c>
      <c r="D37" s="6" t="s">
        <v>110</v>
      </c>
      <c r="E37" s="6" t="s">
        <v>38</v>
      </c>
      <c r="F37" s="7" t="s">
        <v>111</v>
      </c>
      <c r="G37" s="6" t="s">
        <v>22</v>
      </c>
      <c r="H37" s="8" t="s">
        <v>131</v>
      </c>
      <c r="I37" s="9" t="s">
        <v>87</v>
      </c>
      <c r="J37" s="10">
        <v>3.0000000000000001E-3</v>
      </c>
      <c r="K37" s="6" t="s">
        <v>41</v>
      </c>
      <c r="L37" s="11">
        <v>0</v>
      </c>
      <c r="M37" s="12" t="s">
        <v>147</v>
      </c>
      <c r="N37" s="12" t="s">
        <v>112</v>
      </c>
      <c r="O37" s="7" t="s">
        <v>32</v>
      </c>
      <c r="P37" s="13" t="s">
        <v>148</v>
      </c>
    </row>
    <row r="38" spans="1:16">
      <c r="A38" s="3" t="s">
        <v>149</v>
      </c>
      <c r="B38" s="4" t="s">
        <v>17</v>
      </c>
      <c r="C38" s="5" t="s">
        <v>18</v>
      </c>
      <c r="D38" s="6" t="s">
        <v>19</v>
      </c>
      <c r="E38" s="6" t="s">
        <v>20</v>
      </c>
      <c r="F38" s="7" t="s">
        <v>45</v>
      </c>
      <c r="G38" s="6" t="s">
        <v>22</v>
      </c>
      <c r="H38" s="8" t="s">
        <v>131</v>
      </c>
      <c r="I38" s="9" t="s">
        <v>150</v>
      </c>
      <c r="J38" s="10">
        <v>1.4999999999999999E-2</v>
      </c>
      <c r="K38" s="6" t="s">
        <v>29</v>
      </c>
      <c r="L38" s="11">
        <v>0.1</v>
      </c>
      <c r="M38" s="12" t="s">
        <v>151</v>
      </c>
      <c r="N38" s="12" t="s">
        <v>31</v>
      </c>
      <c r="O38" s="7" t="s">
        <v>32</v>
      </c>
      <c r="P38" s="13"/>
    </row>
    <row r="39" spans="1:16">
      <c r="A39" s="3" t="s">
        <v>152</v>
      </c>
      <c r="B39" s="16" t="s">
        <v>153</v>
      </c>
      <c r="C39" s="5" t="s">
        <v>18</v>
      </c>
      <c r="D39" s="6" t="s">
        <v>19</v>
      </c>
      <c r="E39" s="6" t="s">
        <v>20</v>
      </c>
      <c r="F39" s="7" t="s">
        <v>45</v>
      </c>
      <c r="G39" s="6" t="s">
        <v>22</v>
      </c>
      <c r="H39" s="8" t="s">
        <v>131</v>
      </c>
      <c r="I39" s="9" t="s">
        <v>46</v>
      </c>
      <c r="J39" s="10">
        <v>6.4999999999999997E-3</v>
      </c>
      <c r="K39" s="6" t="s">
        <v>41</v>
      </c>
      <c r="L39" s="11">
        <v>0</v>
      </c>
      <c r="M39" s="12"/>
      <c r="N39" s="12"/>
      <c r="O39" s="7" t="s">
        <v>49</v>
      </c>
      <c r="P39" s="13"/>
    </row>
    <row r="40" spans="1:16">
      <c r="A40" s="17" t="s">
        <v>154</v>
      </c>
      <c r="B40" s="18" t="s">
        <v>155</v>
      </c>
      <c r="C40" s="5" t="s">
        <v>18</v>
      </c>
      <c r="D40" s="6" t="s">
        <v>19</v>
      </c>
      <c r="E40" s="6" t="s">
        <v>20</v>
      </c>
      <c r="F40" s="7" t="s">
        <v>45</v>
      </c>
      <c r="G40" s="6" t="s">
        <v>22</v>
      </c>
      <c r="H40" s="8" t="s">
        <v>131</v>
      </c>
      <c r="I40" s="9" t="s">
        <v>46</v>
      </c>
      <c r="J40" s="10">
        <v>1.4999999999999999E-2</v>
      </c>
      <c r="K40" s="6" t="s">
        <v>41</v>
      </c>
      <c r="L40" s="11">
        <v>0</v>
      </c>
      <c r="M40" s="12"/>
      <c r="N40" s="12"/>
      <c r="O40" s="7" t="s">
        <v>49</v>
      </c>
      <c r="P40" s="13"/>
    </row>
    <row r="41" spans="1:16">
      <c r="A41" s="14" t="s">
        <v>156</v>
      </c>
      <c r="B41" s="4" t="s">
        <v>157</v>
      </c>
      <c r="C41" s="5" t="s">
        <v>18</v>
      </c>
      <c r="D41" s="6" t="s">
        <v>19</v>
      </c>
      <c r="E41" s="6" t="s">
        <v>20</v>
      </c>
      <c r="F41" s="7" t="s">
        <v>45</v>
      </c>
      <c r="G41" s="6" t="s">
        <v>22</v>
      </c>
      <c r="H41" s="8" t="s">
        <v>131</v>
      </c>
      <c r="I41" s="9" t="s">
        <v>46</v>
      </c>
      <c r="J41" s="10">
        <v>1.4999999999999999E-2</v>
      </c>
      <c r="K41" s="6" t="s">
        <v>41</v>
      </c>
      <c r="L41" s="11">
        <v>0</v>
      </c>
      <c r="M41" s="12"/>
      <c r="N41" s="12"/>
      <c r="O41" s="7" t="s">
        <v>32</v>
      </c>
      <c r="P41" s="13"/>
    </row>
    <row r="42" spans="1:16">
      <c r="A42" s="3" t="s">
        <v>158</v>
      </c>
      <c r="B42" s="16" t="s">
        <v>159</v>
      </c>
      <c r="C42" s="5" t="s">
        <v>18</v>
      </c>
      <c r="D42" s="6" t="s">
        <v>19</v>
      </c>
      <c r="E42" s="6" t="s">
        <v>20</v>
      </c>
      <c r="F42" s="7" t="s">
        <v>45</v>
      </c>
      <c r="G42" s="6" t="s">
        <v>22</v>
      </c>
      <c r="H42" s="8" t="s">
        <v>131</v>
      </c>
      <c r="I42" s="9" t="s">
        <v>46</v>
      </c>
      <c r="J42" s="10">
        <v>8.9999999999999993E-3</v>
      </c>
      <c r="K42" s="6" t="s">
        <v>41</v>
      </c>
      <c r="L42" s="11">
        <v>0</v>
      </c>
      <c r="M42" s="12"/>
      <c r="N42" s="12"/>
      <c r="O42" s="7" t="s">
        <v>49</v>
      </c>
      <c r="P42" s="13"/>
    </row>
    <row r="43" spans="1:16">
      <c r="A43" s="3" t="s">
        <v>160</v>
      </c>
      <c r="B43" s="4" t="s">
        <v>161</v>
      </c>
      <c r="C43" s="5" t="s">
        <v>18</v>
      </c>
      <c r="D43" s="6" t="s">
        <v>19</v>
      </c>
      <c r="E43" s="6" t="s">
        <v>20</v>
      </c>
      <c r="F43" s="7" t="s">
        <v>45</v>
      </c>
      <c r="G43" s="6" t="s">
        <v>22</v>
      </c>
      <c r="H43" s="8" t="s">
        <v>131</v>
      </c>
      <c r="I43" s="9" t="s">
        <v>46</v>
      </c>
      <c r="J43" s="10">
        <v>1.4999999999999999E-2</v>
      </c>
      <c r="K43" s="6" t="s">
        <v>41</v>
      </c>
      <c r="L43" s="11">
        <v>0</v>
      </c>
      <c r="M43" s="12"/>
      <c r="N43" s="12"/>
      <c r="O43" s="7" t="s">
        <v>49</v>
      </c>
      <c r="P43" s="13"/>
    </row>
    <row r="44" spans="1:16">
      <c r="A44" s="14" t="s">
        <v>162</v>
      </c>
      <c r="B44" s="4" t="s">
        <v>163</v>
      </c>
      <c r="C44" s="5" t="s">
        <v>34</v>
      </c>
      <c r="D44" s="6" t="s">
        <v>19</v>
      </c>
      <c r="E44" s="6" t="s">
        <v>38</v>
      </c>
      <c r="F44" s="7" t="s">
        <v>164</v>
      </c>
      <c r="G44" s="6" t="s">
        <v>22</v>
      </c>
      <c r="H44" s="8" t="s">
        <v>131</v>
      </c>
      <c r="I44" s="9" t="s">
        <v>132</v>
      </c>
      <c r="J44" s="10">
        <v>2.5000000000000001E-2</v>
      </c>
      <c r="K44" s="6" t="s">
        <v>91</v>
      </c>
      <c r="L44" s="11">
        <v>0.2</v>
      </c>
      <c r="M44" s="12" t="s">
        <v>165</v>
      </c>
      <c r="N44" s="12" t="s">
        <v>31</v>
      </c>
      <c r="O44" s="7" t="s">
        <v>49</v>
      </c>
      <c r="P44" s="13"/>
    </row>
  </sheetData>
  <customSheetViews>
    <customSheetView guid="{95C9E21D-705B-478E-AA2E-AEDD57DA9556}" filter="1" showAutoFilter="1">
      <pageMargins left="0.511811024" right="0.511811024" top="0.78740157499999996" bottom="0.78740157499999996" header="0.31496062000000002" footer="0.31496062000000002"/>
      <autoFilter ref="A1:P1" xr:uid="{E1F6CF27-C47D-4053-999B-0A2D78E33BE6}"/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A1:I1" xr:uid="{19EE63A9-7C1A-4C96-A6B5-E53F5534205A}"/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A1:P1" xr:uid="{148DC2EC-10D6-4C8E-A391-BBAE9EC786A4}"/>
    </customSheetView>
    <customSheetView guid="{7B04241B-97E7-4C05-BF0A-1D9441E82C71}" filter="1" showAutoFilter="1">
      <pageMargins left="0.511811024" right="0.511811024" top="0.78740157499999996" bottom="0.78740157499999996" header="0.31496062000000002" footer="0.31496062000000002"/>
      <autoFilter ref="A1:P1" xr:uid="{315B01F0-F0F2-4449-A651-61BECE59D671}"/>
    </customSheetView>
    <customSheetView guid="{F1ACA81F-4608-483A-B7F3-10D8711E342B}" filter="1" showAutoFilter="1">
      <pageMargins left="0.511811024" right="0.511811024" top="0.78740157499999996" bottom="0.78740157499999996" header="0.31496062000000002" footer="0.31496062000000002"/>
      <autoFilter ref="C1" xr:uid="{627F2687-6984-4E7F-9A34-078000005BA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4">
    <cfRule type="notContainsBlanks" dxfId="274" priority="1">
      <formula>LEN(TRIM(O2))&gt;0</formula>
    </cfRule>
  </conditionalFormatting>
  <dataValidations count="5">
    <dataValidation type="list" allowBlank="1" showErrorMessage="1" sqref="H2:H44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Observação,Cancelado"</formula1>
    </dataValidation>
    <dataValidation type="list" allowBlank="1" showErrorMessage="1" sqref="O2:O44" xr:uid="{00000000-0002-0000-0000-000001000000}">
      <formula1>"Conservador,Moderado,Arrojado"</formula1>
    </dataValidation>
    <dataValidation type="list" allowBlank="1" showErrorMessage="1" sqref="G2:G44" xr:uid="{00000000-0002-0000-0000-000002000000}">
      <formula1>"PIPE,EMAIL"</formula1>
    </dataValidation>
    <dataValidation type="list" allowBlank="1" showErrorMessage="1" sqref="D2:D44" xr:uid="{00000000-0002-0000-0000-000003000000}">
      <formula1>"Bluemetrix,Bluemetrix (MI),VcInvest,Voga,Altum,Poupinvista,Solution For Life"</formula1>
    </dataValidation>
    <dataValidation type="list" allowBlank="1" showErrorMessage="1" sqref="K2:K44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166</v>
      </c>
      <c r="B1" s="649"/>
      <c r="C1" s="649"/>
      <c r="D1" s="649"/>
      <c r="E1" s="649"/>
      <c r="F1" s="649"/>
      <c r="G1" s="20" t="s">
        <v>167</v>
      </c>
      <c r="H1" s="650" t="s">
        <v>168</v>
      </c>
      <c r="I1" s="649"/>
      <c r="J1" s="648" t="s">
        <v>166</v>
      </c>
      <c r="K1" s="649"/>
      <c r="L1" s="649"/>
      <c r="M1" s="649"/>
      <c r="N1" s="649"/>
      <c r="O1" s="649"/>
      <c r="P1" s="649"/>
      <c r="Q1" s="20" t="s">
        <v>167</v>
      </c>
      <c r="R1" s="22" t="s">
        <v>166</v>
      </c>
      <c r="S1" s="23" t="s">
        <v>169</v>
      </c>
      <c r="T1" s="23"/>
      <c r="U1" s="23"/>
      <c r="V1" s="23"/>
      <c r="W1" s="23"/>
      <c r="X1" s="23"/>
      <c r="Y1" s="23"/>
      <c r="Z1" s="23"/>
      <c r="AA1" s="23"/>
      <c r="AB1" s="23"/>
      <c r="AC1" s="24" t="s">
        <v>170</v>
      </c>
      <c r="AD1" s="24" t="s">
        <v>170</v>
      </c>
      <c r="AE1" s="24" t="s">
        <v>170</v>
      </c>
      <c r="AF1" s="24" t="s">
        <v>170</v>
      </c>
      <c r="AG1" s="24" t="s">
        <v>170</v>
      </c>
      <c r="AH1" s="24" t="s">
        <v>170</v>
      </c>
      <c r="AI1" s="24" t="s">
        <v>170</v>
      </c>
      <c r="AJ1" s="24" t="s">
        <v>170</v>
      </c>
      <c r="AK1" s="24" t="s">
        <v>170</v>
      </c>
      <c r="AL1" s="24" t="s">
        <v>170</v>
      </c>
      <c r="AM1" s="24" t="s">
        <v>170</v>
      </c>
      <c r="AN1" s="24" t="s">
        <v>170</v>
      </c>
      <c r="AO1" s="24" t="s">
        <v>170</v>
      </c>
      <c r="AP1" s="24" t="s">
        <v>170</v>
      </c>
      <c r="AQ1" s="24" t="s">
        <v>170</v>
      </c>
      <c r="AR1" s="24" t="s">
        <v>170</v>
      </c>
      <c r="AS1" s="24" t="s">
        <v>170</v>
      </c>
      <c r="AT1" s="24" t="s">
        <v>170</v>
      </c>
      <c r="AU1" s="24" t="s">
        <v>170</v>
      </c>
      <c r="AV1" s="24" t="s">
        <v>170</v>
      </c>
      <c r="AW1" s="24" t="s">
        <v>170</v>
      </c>
      <c r="AX1" s="24" t="s">
        <v>170</v>
      </c>
      <c r="AY1" s="24" t="s">
        <v>170</v>
      </c>
      <c r="AZ1" s="24" t="s">
        <v>170</v>
      </c>
      <c r="BA1" s="24" t="s">
        <v>170</v>
      </c>
      <c r="BB1" s="24" t="s">
        <v>170</v>
      </c>
    </row>
    <row r="2" spans="1:54" ht="15.75" customHeight="1">
      <c r="A2" s="25" t="s">
        <v>2</v>
      </c>
      <c r="B2" s="25" t="s">
        <v>171</v>
      </c>
      <c r="C2" s="25" t="s">
        <v>1</v>
      </c>
      <c r="D2" s="25" t="s">
        <v>3</v>
      </c>
      <c r="E2" s="25" t="s">
        <v>4</v>
      </c>
      <c r="F2" s="25" t="s">
        <v>5</v>
      </c>
      <c r="G2" s="25" t="s">
        <v>172</v>
      </c>
      <c r="H2" s="25" t="s">
        <v>173</v>
      </c>
      <c r="I2" s="25" t="s">
        <v>174</v>
      </c>
      <c r="J2" s="25" t="s">
        <v>175</v>
      </c>
      <c r="K2" s="25" t="s">
        <v>176</v>
      </c>
      <c r="L2" s="25" t="s">
        <v>177</v>
      </c>
      <c r="M2" s="25" t="s">
        <v>8</v>
      </c>
      <c r="N2" s="25" t="s">
        <v>178</v>
      </c>
      <c r="O2" s="25" t="s">
        <v>179</v>
      </c>
      <c r="P2" s="25" t="s">
        <v>11</v>
      </c>
      <c r="Q2" s="26" t="s">
        <v>7</v>
      </c>
      <c r="R2" s="26" t="s">
        <v>180</v>
      </c>
      <c r="S2" s="25" t="s">
        <v>181</v>
      </c>
      <c r="T2" s="25" t="s">
        <v>12</v>
      </c>
      <c r="U2" s="25" t="s">
        <v>13</v>
      </c>
      <c r="V2" s="27" t="s">
        <v>182</v>
      </c>
      <c r="W2" s="25" t="s">
        <v>183</v>
      </c>
      <c r="X2" s="25" t="s">
        <v>184</v>
      </c>
      <c r="Y2" s="25" t="s">
        <v>185</v>
      </c>
      <c r="Z2" s="25" t="s">
        <v>186</v>
      </c>
      <c r="AA2" s="25" t="s">
        <v>187</v>
      </c>
      <c r="AB2" s="25" t="s">
        <v>188</v>
      </c>
      <c r="AC2" s="25" t="s">
        <v>189</v>
      </c>
      <c r="AD2" s="25" t="s">
        <v>190</v>
      </c>
      <c r="AE2" s="25" t="s">
        <v>191</v>
      </c>
      <c r="AF2" s="25" t="s">
        <v>192</v>
      </c>
      <c r="AG2" s="25" t="s">
        <v>193</v>
      </c>
      <c r="AH2" s="25" t="s">
        <v>194</v>
      </c>
      <c r="AI2" s="25" t="s">
        <v>195</v>
      </c>
      <c r="AJ2" s="25" t="s">
        <v>196</v>
      </c>
      <c r="AK2" s="25" t="s">
        <v>197</v>
      </c>
      <c r="AL2" s="25" t="s">
        <v>198</v>
      </c>
      <c r="AM2" s="25" t="s">
        <v>199</v>
      </c>
      <c r="AN2" s="25" t="s">
        <v>200</v>
      </c>
      <c r="AO2" s="25" t="s">
        <v>201</v>
      </c>
      <c r="AP2" s="25" t="s">
        <v>202</v>
      </c>
      <c r="AQ2" s="25" t="s">
        <v>203</v>
      </c>
      <c r="AR2" s="25" t="s">
        <v>204</v>
      </c>
      <c r="AS2" s="25" t="s">
        <v>205</v>
      </c>
      <c r="AT2" s="25" t="s">
        <v>206</v>
      </c>
      <c r="AU2" s="25" t="s">
        <v>207</v>
      </c>
      <c r="AV2" s="25" t="s">
        <v>208</v>
      </c>
      <c r="AW2" s="25" t="s">
        <v>209</v>
      </c>
      <c r="AX2" s="25" t="s">
        <v>210</v>
      </c>
      <c r="AY2" s="25" t="s">
        <v>211</v>
      </c>
      <c r="AZ2" s="25" t="s">
        <v>212</v>
      </c>
      <c r="BA2" s="25" t="s">
        <v>213</v>
      </c>
      <c r="BB2" s="25" t="s">
        <v>214</v>
      </c>
    </row>
    <row r="3" spans="1:54" ht="15.75" customHeight="1">
      <c r="A3" s="28" t="s">
        <v>18</v>
      </c>
      <c r="B3" s="3" t="s">
        <v>215</v>
      </c>
      <c r="C3" s="4" t="s">
        <v>216</v>
      </c>
      <c r="D3" s="7" t="s">
        <v>110</v>
      </c>
      <c r="E3" s="7" t="s">
        <v>38</v>
      </c>
      <c r="F3" s="7" t="s">
        <v>217</v>
      </c>
      <c r="G3" s="7" t="e">
        <f t="shared" ref="G3:G257" ca="1" si="0">_xludf.IFS($BB$3:$BB$878&lt;=500000,"Breno",$BB$3:$BB$878&lt;=20000000,"Bruno",$BB$3:$BB$878="","")</f>
        <v>#NAME?</v>
      </c>
      <c r="H3" s="29" t="s">
        <v>218</v>
      </c>
      <c r="I3" s="29" t="s">
        <v>41</v>
      </c>
      <c r="J3" s="7" t="str">
        <f t="shared" ref="J3:J10" si="1">IF(Q3=0,"Não","Sim")</f>
        <v>Não</v>
      </c>
      <c r="K3" s="30">
        <v>45105</v>
      </c>
      <c r="L3" s="30">
        <v>45552</v>
      </c>
      <c r="M3" s="7" t="s">
        <v>28</v>
      </c>
      <c r="N3" s="31">
        <v>1.2E-2</v>
      </c>
      <c r="O3" s="7" t="s">
        <v>29</v>
      </c>
      <c r="P3" s="32">
        <v>0.1</v>
      </c>
      <c r="Q3" s="33"/>
      <c r="R3" s="33" t="s">
        <v>219</v>
      </c>
      <c r="S3" s="7" t="s">
        <v>220</v>
      </c>
      <c r="T3" s="7" t="s">
        <v>221</v>
      </c>
      <c r="U3" s="7" t="s">
        <v>38</v>
      </c>
      <c r="V3" s="29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4" t="s">
        <v>222</v>
      </c>
      <c r="Z3" s="35"/>
      <c r="AA3" s="36">
        <v>45105</v>
      </c>
      <c r="AB3" s="37">
        <v>49075100007179</v>
      </c>
      <c r="AC3" s="35"/>
      <c r="AD3" s="35"/>
      <c r="AE3" s="35"/>
      <c r="AF3" s="35"/>
      <c r="AG3" s="35"/>
      <c r="AH3" s="35"/>
      <c r="AI3" s="35"/>
      <c r="AJ3" s="35"/>
      <c r="AK3" s="35">
        <v>11645.25</v>
      </c>
      <c r="AL3" s="35">
        <v>101705.9</v>
      </c>
      <c r="AM3" s="35">
        <v>87680.81</v>
      </c>
      <c r="AN3" s="35">
        <v>97773.759999999995</v>
      </c>
      <c r="AO3" s="35">
        <v>94701.07</v>
      </c>
      <c r="AP3" s="35">
        <v>97855.43</v>
      </c>
      <c r="AQ3" s="35">
        <v>93543.64</v>
      </c>
      <c r="AR3" s="35">
        <v>346111.38</v>
      </c>
      <c r="AS3" s="35">
        <v>469765.42</v>
      </c>
      <c r="AT3" s="35">
        <v>504924.71</v>
      </c>
      <c r="AU3" s="35">
        <v>496452.34</v>
      </c>
      <c r="AV3" s="35">
        <v>471980.3</v>
      </c>
      <c r="AW3" s="35">
        <v>412836.6</v>
      </c>
      <c r="AX3" s="35">
        <v>399202.4</v>
      </c>
      <c r="AY3" s="35">
        <v>0</v>
      </c>
      <c r="AZ3" s="35">
        <v>0</v>
      </c>
      <c r="BA3" s="35">
        <v>0</v>
      </c>
      <c r="BB3" s="35" t="e">
        <f t="array" aca="1" ref="BB3" ca="1">_xludf.XLOOKUP(C3,'PL TOTAL D0'!A:A,'PL TOTAL D0'!C:C,"")</f>
        <v>#NAME?</v>
      </c>
    </row>
    <row r="4" spans="1:54" ht="15.75" customHeight="1">
      <c r="A4" s="28" t="s">
        <v>18</v>
      </c>
      <c r="B4" s="3" t="s">
        <v>223</v>
      </c>
      <c r="C4" s="4" t="s">
        <v>224</v>
      </c>
      <c r="D4" s="7" t="s">
        <v>225</v>
      </c>
      <c r="E4" s="7" t="s">
        <v>124</v>
      </c>
      <c r="F4" s="7" t="s">
        <v>226</v>
      </c>
      <c r="G4" s="7" t="e">
        <f t="shared" ca="1" si="0"/>
        <v>#NAME?</v>
      </c>
      <c r="H4" s="29" t="s">
        <v>227</v>
      </c>
      <c r="I4" s="29" t="s">
        <v>41</v>
      </c>
      <c r="J4" s="7" t="str">
        <f t="shared" si="1"/>
        <v>Sim</v>
      </c>
      <c r="K4" s="30">
        <v>45575</v>
      </c>
      <c r="L4" s="30"/>
      <c r="M4" s="7" t="s">
        <v>100</v>
      </c>
      <c r="N4" s="31">
        <v>1.2E-2</v>
      </c>
      <c r="O4" s="7" t="s">
        <v>41</v>
      </c>
      <c r="P4" s="32">
        <v>0</v>
      </c>
      <c r="Q4" s="33" t="s">
        <v>228</v>
      </c>
      <c r="R4" s="33"/>
      <c r="S4" s="7" t="s">
        <v>220</v>
      </c>
      <c r="T4" s="7" t="s">
        <v>229</v>
      </c>
      <c r="U4" s="7" t="s">
        <v>124</v>
      </c>
      <c r="V4" s="29" t="e">
        <f t="shared" ca="1" si="2"/>
        <v>#NAME?</v>
      </c>
      <c r="W4" s="7"/>
      <c r="X4" s="7" t="s">
        <v>230</v>
      </c>
      <c r="Y4" s="34"/>
      <c r="Z4" s="35"/>
      <c r="AA4" s="36"/>
      <c r="AB4" s="37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>
        <v>25129.32</v>
      </c>
      <c r="BB4" s="35" t="e">
        <f t="array" aca="1" ref="BB4" ca="1">_xludf.XLOOKUP(C4,'PL TOTAL D0'!A:A,'PL TOTAL D0'!C:C,"")</f>
        <v>#NAME?</v>
      </c>
    </row>
    <row r="5" spans="1:54" ht="15.75" customHeight="1">
      <c r="A5" s="28" t="s">
        <v>18</v>
      </c>
      <c r="B5" s="3" t="s">
        <v>231</v>
      </c>
      <c r="C5" s="4" t="s">
        <v>232</v>
      </c>
      <c r="D5" s="7" t="s">
        <v>233</v>
      </c>
      <c r="E5" s="7" t="s">
        <v>38</v>
      </c>
      <c r="F5" s="7" t="s">
        <v>234</v>
      </c>
      <c r="G5" s="7" t="e">
        <f t="shared" ca="1" si="0"/>
        <v>#NAME?</v>
      </c>
      <c r="H5" s="29" t="s">
        <v>227</v>
      </c>
      <c r="I5" s="29" t="s">
        <v>41</v>
      </c>
      <c r="J5" s="7" t="str">
        <f t="shared" si="1"/>
        <v>Não</v>
      </c>
      <c r="K5" s="30">
        <v>45448</v>
      </c>
      <c r="L5" s="7"/>
      <c r="M5" s="7" t="s">
        <v>28</v>
      </c>
      <c r="N5" s="31">
        <v>1.2E-2</v>
      </c>
      <c r="O5" s="7" t="s">
        <v>29</v>
      </c>
      <c r="P5" s="32">
        <v>0.1</v>
      </c>
      <c r="Q5" s="33"/>
      <c r="R5" s="33"/>
      <c r="S5" s="7" t="s">
        <v>220</v>
      </c>
      <c r="T5" s="7" t="s">
        <v>235</v>
      </c>
      <c r="U5" s="7" t="s">
        <v>38</v>
      </c>
      <c r="V5" s="29" t="e">
        <f t="shared" ca="1" si="2"/>
        <v>#NAME?</v>
      </c>
      <c r="W5" s="7"/>
      <c r="X5" s="7" t="s">
        <v>32</v>
      </c>
      <c r="Y5" s="34" t="s">
        <v>222</v>
      </c>
      <c r="Z5" s="35"/>
      <c r="AA5" s="36">
        <v>45448</v>
      </c>
      <c r="AB5" s="37">
        <v>49075100015023</v>
      </c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>
        <v>121700.5</v>
      </c>
      <c r="AX5" s="35">
        <v>123070.39999999999</v>
      </c>
      <c r="AY5" s="35">
        <v>123754.77</v>
      </c>
      <c r="AZ5" s="35">
        <v>127558.92</v>
      </c>
      <c r="BA5" s="35">
        <v>143233.67000000001</v>
      </c>
      <c r="BB5" s="35" t="e">
        <f t="array" aca="1" ref="BB5" ca="1">_xludf.XLOOKUP(C5,'PL TOTAL D0'!A:A,'PL TOTAL D0'!C:C,"")</f>
        <v>#NAME?</v>
      </c>
    </row>
    <row r="6" spans="1:54" ht="15.75" customHeight="1">
      <c r="A6" s="28" t="s">
        <v>18</v>
      </c>
      <c r="B6" s="3" t="s">
        <v>236</v>
      </c>
      <c r="C6" s="4" t="s">
        <v>237</v>
      </c>
      <c r="D6" s="7" t="s">
        <v>19</v>
      </c>
      <c r="E6" s="7" t="s">
        <v>124</v>
      </c>
      <c r="F6" s="7" t="s">
        <v>238</v>
      </c>
      <c r="G6" s="7" t="e">
        <f t="shared" ca="1" si="0"/>
        <v>#NAME?</v>
      </c>
      <c r="H6" s="29" t="s">
        <v>239</v>
      </c>
      <c r="I6" s="29" t="s">
        <v>240</v>
      </c>
      <c r="J6" s="7" t="str">
        <f t="shared" si="1"/>
        <v>Não</v>
      </c>
      <c r="K6" s="30">
        <v>45036</v>
      </c>
      <c r="L6" s="7"/>
      <c r="M6" s="7" t="s">
        <v>100</v>
      </c>
      <c r="N6" s="31">
        <v>1.2E-2</v>
      </c>
      <c r="O6" s="7" t="s">
        <v>41</v>
      </c>
      <c r="P6" s="32">
        <v>0</v>
      </c>
      <c r="Q6" s="33"/>
      <c r="R6" s="33"/>
      <c r="S6" s="7" t="s">
        <v>220</v>
      </c>
      <c r="T6" s="7" t="s">
        <v>241</v>
      </c>
      <c r="U6" s="7" t="s">
        <v>124</v>
      </c>
      <c r="V6" s="29" t="e">
        <f t="shared" ca="1" si="2"/>
        <v>#NAME?</v>
      </c>
      <c r="W6" s="7"/>
      <c r="X6" s="7"/>
      <c r="Y6" s="34" t="s">
        <v>222</v>
      </c>
      <c r="Z6" s="35"/>
      <c r="AA6" s="36">
        <v>45036</v>
      </c>
      <c r="AB6" s="37">
        <v>49075100008310</v>
      </c>
      <c r="AC6" s="35"/>
      <c r="AD6" s="35"/>
      <c r="AE6" s="35"/>
      <c r="AF6" s="35"/>
      <c r="AG6" s="35"/>
      <c r="AH6" s="35">
        <v>0</v>
      </c>
      <c r="AI6" s="35">
        <v>10017.879999999999</v>
      </c>
      <c r="AJ6" s="35">
        <v>10121.370000000001</v>
      </c>
      <c r="AK6" s="35">
        <v>10216.790000000001</v>
      </c>
      <c r="AL6" s="35">
        <v>10266.219999999999</v>
      </c>
      <c r="AM6" s="35">
        <v>10256.52</v>
      </c>
      <c r="AN6" s="35">
        <v>10245.370000000001</v>
      </c>
      <c r="AO6" s="35">
        <v>10303.299999999999</v>
      </c>
      <c r="AP6" s="35">
        <v>10380.65</v>
      </c>
      <c r="AQ6" s="35">
        <v>10461.92</v>
      </c>
      <c r="AR6" s="35">
        <v>10552.25</v>
      </c>
      <c r="AS6" s="35">
        <v>10641.25</v>
      </c>
      <c r="AT6" s="35">
        <v>10727.74</v>
      </c>
      <c r="AU6" s="35">
        <v>10819.52</v>
      </c>
      <c r="AV6" s="35">
        <v>10903.41</v>
      </c>
      <c r="AW6" s="35">
        <v>0</v>
      </c>
      <c r="AX6" s="35">
        <v>0</v>
      </c>
      <c r="AY6" s="35">
        <v>0.09</v>
      </c>
      <c r="AZ6" s="35">
        <v>0.09</v>
      </c>
      <c r="BA6" s="35">
        <v>0.09</v>
      </c>
      <c r="BB6" s="35" t="e">
        <f t="array" aca="1" ref="BB6" ca="1">_xludf.XLOOKUP(C6,'PL TOTAL D0'!A:A,'PL TOTAL D0'!C:C,"")</f>
        <v>#NAME?</v>
      </c>
    </row>
    <row r="7" spans="1:54" ht="15.75" customHeight="1">
      <c r="A7" s="28" t="s">
        <v>18</v>
      </c>
      <c r="B7" s="3" t="s">
        <v>242</v>
      </c>
      <c r="C7" s="4" t="s">
        <v>243</v>
      </c>
      <c r="D7" s="7" t="s">
        <v>19</v>
      </c>
      <c r="E7" s="7" t="s">
        <v>124</v>
      </c>
      <c r="F7" s="7" t="s">
        <v>244</v>
      </c>
      <c r="G7" s="7" t="e">
        <f t="shared" ca="1" si="0"/>
        <v>#NAME?</v>
      </c>
      <c r="H7" s="29" t="s">
        <v>245</v>
      </c>
      <c r="I7" s="29" t="s">
        <v>240</v>
      </c>
      <c r="J7" s="7" t="str">
        <f t="shared" si="1"/>
        <v>Sim</v>
      </c>
      <c r="K7" s="30">
        <v>45474</v>
      </c>
      <c r="L7" s="7"/>
      <c r="M7" s="7" t="s">
        <v>100</v>
      </c>
      <c r="N7" s="31">
        <v>1.2E-2</v>
      </c>
      <c r="O7" s="7" t="s">
        <v>41</v>
      </c>
      <c r="P7" s="32">
        <v>0</v>
      </c>
      <c r="Q7" s="33" t="s">
        <v>246</v>
      </c>
      <c r="R7" s="33"/>
      <c r="S7" s="7" t="s">
        <v>220</v>
      </c>
      <c r="T7" s="7" t="s">
        <v>247</v>
      </c>
      <c r="U7" s="7" t="s">
        <v>124</v>
      </c>
      <c r="V7" s="29" t="e">
        <f t="shared" ca="1" si="2"/>
        <v>#NAME?</v>
      </c>
      <c r="W7" s="7"/>
      <c r="X7" s="7" t="s">
        <v>49</v>
      </c>
      <c r="Y7" s="34" t="s">
        <v>222</v>
      </c>
      <c r="Z7" s="35"/>
      <c r="AA7" s="36">
        <v>45474</v>
      </c>
      <c r="AB7" s="37">
        <v>49075100015503</v>
      </c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>
        <v>0</v>
      </c>
      <c r="AY7" s="35">
        <v>0</v>
      </c>
      <c r="AZ7" s="35">
        <v>0</v>
      </c>
      <c r="BA7" s="35">
        <v>0</v>
      </c>
      <c r="BB7" s="35" t="e">
        <f t="array" aca="1" ref="BB7" ca="1">_xludf.XLOOKUP(C7,'PL TOTAL D0'!A:A,'PL TOTAL D0'!C:C,"")</f>
        <v>#NAME?</v>
      </c>
    </row>
    <row r="8" spans="1:54" ht="15.75" customHeight="1">
      <c r="A8" s="28" t="s">
        <v>18</v>
      </c>
      <c r="B8" s="3" t="s">
        <v>248</v>
      </c>
      <c r="C8" s="4" t="s">
        <v>249</v>
      </c>
      <c r="D8" s="7" t="s">
        <v>19</v>
      </c>
      <c r="E8" s="7" t="s">
        <v>38</v>
      </c>
      <c r="F8" s="7" t="s">
        <v>250</v>
      </c>
      <c r="G8" s="7" t="e">
        <f t="shared" ca="1" si="0"/>
        <v>#NAME?</v>
      </c>
      <c r="H8" s="29" t="s">
        <v>227</v>
      </c>
      <c r="I8" s="29" t="s">
        <v>41</v>
      </c>
      <c r="J8" s="7" t="str">
        <f t="shared" si="1"/>
        <v>Não</v>
      </c>
      <c r="K8" s="30">
        <v>45309</v>
      </c>
      <c r="L8" s="7"/>
      <c r="M8" s="7" t="s">
        <v>251</v>
      </c>
      <c r="N8" s="31">
        <v>0</v>
      </c>
      <c r="O8" s="7" t="s">
        <v>41</v>
      </c>
      <c r="P8" s="32">
        <v>0</v>
      </c>
      <c r="Q8" s="33"/>
      <c r="R8" s="33"/>
      <c r="S8" s="7" t="s">
        <v>220</v>
      </c>
      <c r="T8" s="7" t="s">
        <v>252</v>
      </c>
      <c r="U8" s="7" t="s">
        <v>38</v>
      </c>
      <c r="V8" s="29" t="e">
        <f t="shared" ca="1" si="2"/>
        <v>#NAME?</v>
      </c>
      <c r="W8" s="7"/>
      <c r="X8" s="7"/>
      <c r="Y8" s="34" t="s">
        <v>222</v>
      </c>
      <c r="Z8" s="35"/>
      <c r="AA8" s="36">
        <v>45309</v>
      </c>
      <c r="AB8" s="37">
        <v>49075100013111</v>
      </c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>
        <v>1001.72</v>
      </c>
      <c r="AS8" s="35">
        <v>4019.27</v>
      </c>
      <c r="AT8" s="35">
        <v>1001.59</v>
      </c>
      <c r="AU8" s="35">
        <v>2014.05</v>
      </c>
      <c r="AV8" s="35">
        <v>2604.9299999999998</v>
      </c>
      <c r="AW8" s="35">
        <v>3315.03</v>
      </c>
      <c r="AX8" s="35">
        <v>3698.13</v>
      </c>
      <c r="AY8" s="35">
        <v>4081.22</v>
      </c>
      <c r="AZ8" s="35">
        <v>4615.3999999999996</v>
      </c>
      <c r="BA8" s="35">
        <v>5031.3900000000003</v>
      </c>
      <c r="BB8" s="35" t="e">
        <f t="array" aca="1" ref="BB8" ca="1">_xludf.XLOOKUP(C8,'PL TOTAL D0'!A:A,'PL TOTAL D0'!C:C,"")</f>
        <v>#NAME?</v>
      </c>
    </row>
    <row r="9" spans="1:54" ht="15.75" customHeight="1">
      <c r="A9" s="28" t="s">
        <v>18</v>
      </c>
      <c r="B9" s="3" t="s">
        <v>253</v>
      </c>
      <c r="C9" s="4" t="s">
        <v>254</v>
      </c>
      <c r="D9" s="7" t="s">
        <v>19</v>
      </c>
      <c r="E9" s="7" t="s">
        <v>124</v>
      </c>
      <c r="F9" s="7" t="s">
        <v>238</v>
      </c>
      <c r="G9" s="7" t="e">
        <f t="shared" ca="1" si="0"/>
        <v>#NAME?</v>
      </c>
      <c r="H9" s="29" t="s">
        <v>227</v>
      </c>
      <c r="I9" s="29" t="s">
        <v>41</v>
      </c>
      <c r="J9" s="7" t="str">
        <f t="shared" si="1"/>
        <v>Não</v>
      </c>
      <c r="K9" s="30">
        <v>44974</v>
      </c>
      <c r="L9" s="7"/>
      <c r="M9" s="7" t="s">
        <v>100</v>
      </c>
      <c r="N9" s="31">
        <v>1.2E-2</v>
      </c>
      <c r="O9" s="7" t="s">
        <v>41</v>
      </c>
      <c r="P9" s="32">
        <v>0</v>
      </c>
      <c r="Q9" s="33"/>
      <c r="R9" s="33"/>
      <c r="S9" s="7" t="s">
        <v>220</v>
      </c>
      <c r="T9" s="7" t="s">
        <v>255</v>
      </c>
      <c r="U9" s="7" t="s">
        <v>124</v>
      </c>
      <c r="V9" s="29" t="e">
        <f t="shared" ca="1" si="2"/>
        <v>#NAME?</v>
      </c>
      <c r="W9" s="7"/>
      <c r="X9" s="7"/>
      <c r="Y9" s="34" t="s">
        <v>222</v>
      </c>
      <c r="Z9" s="35"/>
      <c r="AA9" s="36">
        <v>44974</v>
      </c>
      <c r="AB9" s="37">
        <v>49075100003300</v>
      </c>
      <c r="AC9" s="35"/>
      <c r="AD9" s="35"/>
      <c r="AE9" s="35"/>
      <c r="AF9" s="35"/>
      <c r="AG9" s="35">
        <v>0</v>
      </c>
      <c r="AH9" s="35">
        <v>831494.82</v>
      </c>
      <c r="AI9" s="35">
        <v>839282.3</v>
      </c>
      <c r="AJ9" s="35">
        <v>850795.67</v>
      </c>
      <c r="AK9" s="35">
        <v>861974.11</v>
      </c>
      <c r="AL9" s="35">
        <v>862874.84</v>
      </c>
      <c r="AM9" s="35">
        <v>838055.38</v>
      </c>
      <c r="AN9" s="35">
        <v>839394.89</v>
      </c>
      <c r="AO9" s="35">
        <v>844581.11</v>
      </c>
      <c r="AP9" s="35">
        <v>855717.31</v>
      </c>
      <c r="AQ9" s="35">
        <v>867240.53</v>
      </c>
      <c r="AR9" s="35">
        <v>875442.71</v>
      </c>
      <c r="AS9" s="35">
        <v>883735.44</v>
      </c>
      <c r="AT9" s="35">
        <v>889186.44</v>
      </c>
      <c r="AU9" s="35">
        <v>891932.67</v>
      </c>
      <c r="AV9" s="35">
        <v>900933.7</v>
      </c>
      <c r="AW9" s="35">
        <v>902936.8</v>
      </c>
      <c r="AX9" s="35">
        <v>910147.4</v>
      </c>
      <c r="AY9" s="35">
        <v>929204.87</v>
      </c>
      <c r="AZ9" s="35">
        <v>935280.85</v>
      </c>
      <c r="BA9" s="35">
        <v>943521.07</v>
      </c>
      <c r="BB9" s="35" t="e">
        <f t="array" aca="1" ref="BB9" ca="1">_xludf.XLOOKUP(C9,'PL TOTAL D0'!A:A,'PL TOTAL D0'!C:C,"")</f>
        <v>#NAME?</v>
      </c>
    </row>
    <row r="10" spans="1:54" ht="15.75" customHeight="1">
      <c r="A10" s="28" t="s">
        <v>18</v>
      </c>
      <c r="B10" s="3" t="s">
        <v>121</v>
      </c>
      <c r="C10" s="4" t="s">
        <v>256</v>
      </c>
      <c r="D10" s="7" t="s">
        <v>123</v>
      </c>
      <c r="E10" s="7" t="s">
        <v>124</v>
      </c>
      <c r="F10" s="7" t="s">
        <v>125</v>
      </c>
      <c r="G10" s="7" t="e">
        <f t="shared" ca="1" si="0"/>
        <v>#NAME?</v>
      </c>
      <c r="H10" s="29" t="s">
        <v>227</v>
      </c>
      <c r="I10" s="29" t="s">
        <v>41</v>
      </c>
      <c r="J10" s="7" t="str">
        <f t="shared" si="1"/>
        <v>Não</v>
      </c>
      <c r="K10" s="30">
        <v>45450</v>
      </c>
      <c r="L10" s="7"/>
      <c r="M10" s="7" t="s">
        <v>100</v>
      </c>
      <c r="N10" s="31">
        <v>1.2E-2</v>
      </c>
      <c r="O10" s="7" t="s">
        <v>41</v>
      </c>
      <c r="P10" s="32">
        <v>0</v>
      </c>
      <c r="Q10" s="33"/>
      <c r="R10" s="33"/>
      <c r="S10" s="7" t="s">
        <v>220</v>
      </c>
      <c r="T10" s="7" t="s">
        <v>127</v>
      </c>
      <c r="U10" s="7" t="s">
        <v>124</v>
      </c>
      <c r="V10" s="29" t="e">
        <f t="shared" ca="1" si="2"/>
        <v>#NAME?</v>
      </c>
      <c r="W10" s="7"/>
      <c r="X10" s="7" t="s">
        <v>49</v>
      </c>
      <c r="Y10" s="34" t="s">
        <v>222</v>
      </c>
      <c r="Z10" s="35"/>
      <c r="AA10" s="36">
        <v>45450</v>
      </c>
      <c r="AB10" s="37">
        <v>49075100015090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>
        <v>778994.8</v>
      </c>
      <c r="AX10" s="35">
        <v>1000481</v>
      </c>
      <c r="AY10" s="35">
        <v>1009940.44</v>
      </c>
      <c r="AZ10" s="35">
        <v>1015213.23</v>
      </c>
      <c r="BA10" s="35">
        <v>1024359.99</v>
      </c>
      <c r="BB10" s="35" t="e">
        <f t="array" aca="1" ref="BB10" ca="1">_xludf.XLOOKUP(C10,'PL TOTAL D0'!A:A,'PL TOTAL D0'!C:C,"")</f>
        <v>#NAME?</v>
      </c>
    </row>
    <row r="11" spans="1:54" ht="15.75" customHeight="1">
      <c r="A11" s="28" t="s">
        <v>18</v>
      </c>
      <c r="B11" s="3" t="s">
        <v>121</v>
      </c>
      <c r="C11" s="4" t="s">
        <v>257</v>
      </c>
      <c r="D11" s="7" t="s">
        <v>123</v>
      </c>
      <c r="E11" s="7" t="s">
        <v>124</v>
      </c>
      <c r="F11" s="7" t="s">
        <v>125</v>
      </c>
      <c r="G11" s="7" t="e">
        <f t="shared" ca="1" si="0"/>
        <v>#NAME?</v>
      </c>
      <c r="H11" s="29" t="s">
        <v>239</v>
      </c>
      <c r="I11" s="29" t="s">
        <v>240</v>
      </c>
      <c r="J11" s="7" t="s">
        <v>258</v>
      </c>
      <c r="K11" s="30">
        <v>45450</v>
      </c>
      <c r="L11" s="7"/>
      <c r="M11" s="7" t="s">
        <v>259</v>
      </c>
      <c r="N11" s="31">
        <v>2.5000000000000001E-2</v>
      </c>
      <c r="O11" s="7" t="s">
        <v>260</v>
      </c>
      <c r="P11" s="32">
        <v>0.2</v>
      </c>
      <c r="Q11" s="33"/>
      <c r="R11" s="33"/>
      <c r="S11" s="7" t="s">
        <v>220</v>
      </c>
      <c r="T11" s="7" t="s">
        <v>127</v>
      </c>
      <c r="U11" s="7" t="s">
        <v>124</v>
      </c>
      <c r="V11" s="29" t="e">
        <f t="shared" ca="1" si="2"/>
        <v>#NAME?</v>
      </c>
      <c r="W11" s="7"/>
      <c r="X11" s="7" t="s">
        <v>49</v>
      </c>
      <c r="Y11" s="34" t="s">
        <v>222</v>
      </c>
      <c r="Z11" s="35"/>
      <c r="AA11" s="36">
        <v>45450</v>
      </c>
      <c r="AB11" s="37">
        <v>49075100015104</v>
      </c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>
        <v>104571.6</v>
      </c>
      <c r="AX11" s="35">
        <v>87237.69</v>
      </c>
      <c r="AY11" s="35">
        <v>91041.85</v>
      </c>
      <c r="AZ11" s="35">
        <v>85312.49</v>
      </c>
      <c r="BA11" s="35">
        <v>88737.71</v>
      </c>
      <c r="BB11" s="35" t="e">
        <f t="array" aca="1" ref="BB11" ca="1">_xludf.XLOOKUP(C11,'PL TOTAL D0'!A:A,'PL TOTAL D0'!C:C,"")</f>
        <v>#NAME?</v>
      </c>
    </row>
    <row r="12" spans="1:54" ht="15.75" customHeight="1">
      <c r="A12" s="28" t="s">
        <v>18</v>
      </c>
      <c r="B12" s="38" t="s">
        <v>261</v>
      </c>
      <c r="C12" s="39" t="s">
        <v>262</v>
      </c>
      <c r="D12" s="7" t="s">
        <v>25</v>
      </c>
      <c r="E12" s="7" t="s">
        <v>20</v>
      </c>
      <c r="F12" s="7" t="s">
        <v>104</v>
      </c>
      <c r="G12" s="7" t="e">
        <f t="shared" ca="1" si="0"/>
        <v>#NAME?</v>
      </c>
      <c r="H12" s="29" t="s">
        <v>239</v>
      </c>
      <c r="I12" s="29" t="s">
        <v>41</v>
      </c>
      <c r="J12" s="7" t="s">
        <v>258</v>
      </c>
      <c r="K12" s="30">
        <v>45582</v>
      </c>
      <c r="L12" s="7"/>
      <c r="M12" s="7" t="s">
        <v>28</v>
      </c>
      <c r="N12" s="31">
        <v>1.2E-2</v>
      </c>
      <c r="O12" s="7" t="s">
        <v>29</v>
      </c>
      <c r="P12" s="32">
        <v>0.1</v>
      </c>
      <c r="Q12" s="33" t="s">
        <v>263</v>
      </c>
      <c r="R12" s="33"/>
      <c r="S12" s="7" t="s">
        <v>264</v>
      </c>
      <c r="T12" s="7" t="s">
        <v>265</v>
      </c>
      <c r="U12" s="7" t="s">
        <v>31</v>
      </c>
      <c r="V12" s="29" t="e">
        <f t="shared" ca="1" si="2"/>
        <v>#NAME?</v>
      </c>
      <c r="W12" s="7"/>
      <c r="X12" s="7" t="s">
        <v>32</v>
      </c>
      <c r="Y12" s="34"/>
      <c r="Z12" s="35"/>
      <c r="AA12" s="36"/>
      <c r="AB12" s="37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>
        <v>483681.1</v>
      </c>
      <c r="BB12" s="35" t="e">
        <f t="array" aca="1" ref="BB12" ca="1">_xludf.XLOOKUP(C12,'PL TOTAL D0'!A:A,'PL TOTAL D0'!C:C,"")</f>
        <v>#NAME?</v>
      </c>
    </row>
    <row r="13" spans="1:54" ht="15.75" customHeight="1">
      <c r="A13" s="28" t="s">
        <v>18</v>
      </c>
      <c r="B13" s="28" t="s">
        <v>266</v>
      </c>
      <c r="C13" s="40" t="s">
        <v>267</v>
      </c>
      <c r="D13" s="7" t="s">
        <v>19</v>
      </c>
      <c r="E13" s="7" t="s">
        <v>124</v>
      </c>
      <c r="F13" s="7" t="s">
        <v>238</v>
      </c>
      <c r="G13" s="7" t="e">
        <f t="shared" ca="1" si="0"/>
        <v>#NAME?</v>
      </c>
      <c r="H13" s="29" t="s">
        <v>227</v>
      </c>
      <c r="I13" s="29" t="s">
        <v>41</v>
      </c>
      <c r="J13" s="7" t="str">
        <f t="shared" ref="J13:J36" si="3">IF(Q13=0,"Não","Sim")</f>
        <v>Não</v>
      </c>
      <c r="K13" s="30">
        <v>45357</v>
      </c>
      <c r="L13" s="7"/>
      <c r="M13" s="7" t="s">
        <v>268</v>
      </c>
      <c r="N13" s="31">
        <v>1.2E-2</v>
      </c>
      <c r="O13" s="7" t="s">
        <v>29</v>
      </c>
      <c r="P13" s="32">
        <v>0.1</v>
      </c>
      <c r="Q13" s="33"/>
      <c r="R13" s="33"/>
      <c r="S13" s="7" t="s">
        <v>220</v>
      </c>
      <c r="T13" s="6" t="s">
        <v>269</v>
      </c>
      <c r="U13" s="7" t="s">
        <v>124</v>
      </c>
      <c r="V13" s="29" t="e">
        <f t="shared" ca="1" si="2"/>
        <v>#NAME?</v>
      </c>
      <c r="W13" s="7"/>
      <c r="X13" s="7"/>
      <c r="Y13" s="34" t="s">
        <v>222</v>
      </c>
      <c r="Z13" s="35"/>
      <c r="AA13" s="36">
        <v>45357</v>
      </c>
      <c r="AB13" s="37">
        <v>49075100013713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>
        <v>0</v>
      </c>
      <c r="AT13" s="35">
        <v>33983.760000000002</v>
      </c>
      <c r="AU13" s="35">
        <v>98177.05</v>
      </c>
      <c r="AV13" s="35">
        <v>98794.34</v>
      </c>
      <c r="AW13" s="35">
        <v>98998.720000000001</v>
      </c>
      <c r="AX13" s="35">
        <v>100281</v>
      </c>
      <c r="AY13" s="35">
        <v>101463.62</v>
      </c>
      <c r="AZ13" s="35">
        <v>101825.97</v>
      </c>
      <c r="BA13" s="35">
        <v>102496.99</v>
      </c>
      <c r="BB13" s="35" t="e">
        <f t="array" aca="1" ref="BB13" ca="1">_xludf.XLOOKUP(C13,'PL TOTAL D0'!A:A,'PL TOTAL D0'!C:C,"")</f>
        <v>#NAME?</v>
      </c>
    </row>
    <row r="14" spans="1:54" ht="15.75" customHeight="1">
      <c r="A14" s="28" t="s">
        <v>18</v>
      </c>
      <c r="B14" s="28" t="s">
        <v>270</v>
      </c>
      <c r="C14" s="40" t="s">
        <v>271</v>
      </c>
      <c r="D14" s="7" t="s">
        <v>143</v>
      </c>
      <c r="E14" s="7" t="s">
        <v>38</v>
      </c>
      <c r="F14" s="7" t="s">
        <v>272</v>
      </c>
      <c r="G14" s="7" t="e">
        <f t="shared" ca="1" si="0"/>
        <v>#NAME?</v>
      </c>
      <c r="H14" s="29" t="s">
        <v>227</v>
      </c>
      <c r="I14" s="29" t="s">
        <v>41</v>
      </c>
      <c r="J14" s="7" t="str">
        <f t="shared" si="3"/>
        <v>Não</v>
      </c>
      <c r="K14" s="30">
        <v>45546</v>
      </c>
      <c r="L14" s="7"/>
      <c r="M14" s="7" t="s">
        <v>100</v>
      </c>
      <c r="N14" s="31">
        <v>1.2E-2</v>
      </c>
      <c r="O14" s="7" t="s">
        <v>41</v>
      </c>
      <c r="P14" s="32">
        <v>0</v>
      </c>
      <c r="Q14" s="33"/>
      <c r="R14" s="33"/>
      <c r="S14" s="7" t="s">
        <v>220</v>
      </c>
      <c r="T14" s="6" t="s">
        <v>273</v>
      </c>
      <c r="U14" s="7" t="s">
        <v>38</v>
      </c>
      <c r="V14" s="29" t="e">
        <f t="shared" ca="1" si="2"/>
        <v>#NAME?</v>
      </c>
      <c r="W14" s="7"/>
      <c r="X14" s="7" t="s">
        <v>32</v>
      </c>
      <c r="Y14" s="34"/>
      <c r="Z14" s="35"/>
      <c r="AA14" s="35"/>
      <c r="AB14" s="37">
        <v>49075100015708</v>
      </c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>
        <v>401814.81</v>
      </c>
      <c r="BA14" s="35">
        <v>405330.59</v>
      </c>
      <c r="BB14" s="35" t="e">
        <f t="array" aca="1" ref="BB14" ca="1">_xludf.XLOOKUP(C14,'PL TOTAL D0'!A:A,'PL TOTAL D0'!C:C,"")</f>
        <v>#NAME?</v>
      </c>
    </row>
    <row r="15" spans="1:54" ht="15.75" customHeight="1">
      <c r="A15" s="28" t="s">
        <v>18</v>
      </c>
      <c r="B15" s="3" t="s">
        <v>274</v>
      </c>
      <c r="C15" s="4" t="s">
        <v>275</v>
      </c>
      <c r="D15" s="7" t="s">
        <v>19</v>
      </c>
      <c r="E15" s="7" t="s">
        <v>38</v>
      </c>
      <c r="F15" s="7" t="s">
        <v>99</v>
      </c>
      <c r="G15" s="7" t="e">
        <f t="shared" ca="1" si="0"/>
        <v>#NAME?</v>
      </c>
      <c r="H15" s="29" t="s">
        <v>227</v>
      </c>
      <c r="I15" s="29" t="s">
        <v>41</v>
      </c>
      <c r="J15" s="7" t="str">
        <f t="shared" si="3"/>
        <v>Não</v>
      </c>
      <c r="K15" s="30">
        <v>44980</v>
      </c>
      <c r="L15" s="7"/>
      <c r="M15" s="7" t="s">
        <v>138</v>
      </c>
      <c r="N15" s="31">
        <v>1.4999999999999999E-2</v>
      </c>
      <c r="O15" s="7" t="s">
        <v>41</v>
      </c>
      <c r="P15" s="32">
        <v>0</v>
      </c>
      <c r="Q15" s="33"/>
      <c r="R15" s="33"/>
      <c r="S15" s="7" t="s">
        <v>220</v>
      </c>
      <c r="T15" s="7" t="s">
        <v>276</v>
      </c>
      <c r="U15" s="7" t="s">
        <v>38</v>
      </c>
      <c r="V15" s="29" t="e">
        <f t="shared" ca="1" si="2"/>
        <v>#NAME?</v>
      </c>
      <c r="W15" s="7"/>
      <c r="X15" s="7"/>
      <c r="Y15" s="34" t="s">
        <v>222</v>
      </c>
      <c r="Z15" s="35"/>
      <c r="AA15" s="36">
        <v>44980</v>
      </c>
      <c r="AB15" s="37">
        <v>49075100005400</v>
      </c>
      <c r="AC15" s="35"/>
      <c r="AD15" s="35"/>
      <c r="AE15" s="35"/>
      <c r="AF15" s="35">
        <v>0</v>
      </c>
      <c r="AG15" s="35">
        <v>172295.8</v>
      </c>
      <c r="AH15" s="35">
        <v>482402.02</v>
      </c>
      <c r="AI15" s="35">
        <v>483551.39</v>
      </c>
      <c r="AJ15" s="35">
        <v>534786.71</v>
      </c>
      <c r="AK15" s="35">
        <v>567339.85</v>
      </c>
      <c r="AL15" s="35">
        <v>565993.39</v>
      </c>
      <c r="AM15" s="35">
        <v>562995.44999999995</v>
      </c>
      <c r="AN15" s="35">
        <v>566653.1</v>
      </c>
      <c r="AO15" s="35">
        <v>564056.01</v>
      </c>
      <c r="AP15" s="35">
        <v>587232.97</v>
      </c>
      <c r="AQ15" s="35">
        <v>608841.44999999995</v>
      </c>
      <c r="AR15" s="35">
        <v>599756.89</v>
      </c>
      <c r="AS15" s="35">
        <v>605484</v>
      </c>
      <c r="AT15" s="35">
        <v>622694.76</v>
      </c>
      <c r="AU15" s="35">
        <v>580164.47</v>
      </c>
      <c r="AV15" s="35">
        <v>559654.40000000002</v>
      </c>
      <c r="AW15" s="35">
        <v>572944.1</v>
      </c>
      <c r="AX15" s="35">
        <v>585837</v>
      </c>
      <c r="AY15" s="35">
        <v>602819.49</v>
      </c>
      <c r="AZ15" s="35">
        <v>610879.04</v>
      </c>
      <c r="BA15" s="35">
        <v>529157.64</v>
      </c>
      <c r="BB15" s="35" t="e">
        <f t="array" aca="1" ref="BB15" ca="1">_xludf.XLOOKUP(C15,'PL TOTAL D0'!A:A,'PL TOTAL D0'!C:C,"")</f>
        <v>#NAME?</v>
      </c>
    </row>
    <row r="16" spans="1:54" ht="15.75" customHeight="1">
      <c r="A16" s="28" t="s">
        <v>18</v>
      </c>
      <c r="B16" s="3" t="s">
        <v>277</v>
      </c>
      <c r="C16" s="4" t="s">
        <v>278</v>
      </c>
      <c r="D16" s="7" t="s">
        <v>110</v>
      </c>
      <c r="E16" s="7" t="s">
        <v>38</v>
      </c>
      <c r="F16" s="7" t="s">
        <v>279</v>
      </c>
      <c r="G16" s="7" t="e">
        <f t="shared" ca="1" si="0"/>
        <v>#NAME?</v>
      </c>
      <c r="H16" s="29" t="s">
        <v>239</v>
      </c>
      <c r="I16" s="29" t="s">
        <v>280</v>
      </c>
      <c r="J16" s="7" t="str">
        <f t="shared" si="3"/>
        <v>Sim</v>
      </c>
      <c r="K16" s="30">
        <v>45279</v>
      </c>
      <c r="L16" s="7"/>
      <c r="M16" s="7" t="s">
        <v>87</v>
      </c>
      <c r="N16" s="31">
        <v>3.0000000000000001E-3</v>
      </c>
      <c r="O16" s="7" t="s">
        <v>41</v>
      </c>
      <c r="P16" s="32">
        <v>0</v>
      </c>
      <c r="Q16" s="33" t="s">
        <v>281</v>
      </c>
      <c r="R16" s="41"/>
      <c r="S16" s="7" t="s">
        <v>220</v>
      </c>
      <c r="T16" s="7" t="s">
        <v>282</v>
      </c>
      <c r="U16" s="7" t="s">
        <v>112</v>
      </c>
      <c r="V16" s="29" t="e">
        <f t="shared" ca="1" si="2"/>
        <v>#NAME?</v>
      </c>
      <c r="W16" s="7"/>
      <c r="X16" s="7"/>
      <c r="Y16" s="34" t="s">
        <v>222</v>
      </c>
      <c r="Z16" s="35"/>
      <c r="AA16" s="36">
        <v>45279</v>
      </c>
      <c r="AB16" s="37">
        <v>49075100013268</v>
      </c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>
        <v>0</v>
      </c>
      <c r="AQ16" s="35">
        <v>0</v>
      </c>
      <c r="AR16" s="35">
        <v>0</v>
      </c>
      <c r="AS16" s="35">
        <v>551.13</v>
      </c>
      <c r="AT16" s="35">
        <v>551.26</v>
      </c>
      <c r="AU16" s="35">
        <v>551.37</v>
      </c>
      <c r="AV16" s="35">
        <v>551.48</v>
      </c>
      <c r="AW16" s="35">
        <v>555.33000000000004</v>
      </c>
      <c r="AX16" s="35">
        <v>380631.3</v>
      </c>
      <c r="AY16" s="35">
        <v>376347.14</v>
      </c>
      <c r="AZ16" s="35">
        <v>376252.33</v>
      </c>
      <c r="BA16" s="35">
        <v>2155715.1</v>
      </c>
      <c r="BB16" s="35" t="e">
        <f t="array" aca="1" ref="BB16" ca="1">_xludf.XLOOKUP(C16,'PL TOTAL D0'!A:A,'PL TOTAL D0'!C:C,"")</f>
        <v>#NAME?</v>
      </c>
    </row>
    <row r="17" spans="1:54" ht="15.75" customHeight="1">
      <c r="A17" s="28" t="s">
        <v>18</v>
      </c>
      <c r="B17" s="3" t="s">
        <v>283</v>
      </c>
      <c r="C17" s="4" t="s">
        <v>284</v>
      </c>
      <c r="D17" s="7" t="s">
        <v>19</v>
      </c>
      <c r="E17" s="7" t="s">
        <v>38</v>
      </c>
      <c r="F17" s="7" t="s">
        <v>285</v>
      </c>
      <c r="G17" s="7" t="e">
        <f t="shared" ca="1" si="0"/>
        <v>#NAME?</v>
      </c>
      <c r="H17" s="29" t="s">
        <v>239</v>
      </c>
      <c r="I17" s="29" t="s">
        <v>286</v>
      </c>
      <c r="J17" s="7" t="str">
        <f t="shared" si="3"/>
        <v>Não</v>
      </c>
      <c r="K17" s="30">
        <v>45036</v>
      </c>
      <c r="L17" s="7"/>
      <c r="M17" s="7" t="s">
        <v>100</v>
      </c>
      <c r="N17" s="31">
        <v>1.2E-2</v>
      </c>
      <c r="O17" s="7" t="s">
        <v>41</v>
      </c>
      <c r="P17" s="32">
        <v>0</v>
      </c>
      <c r="Q17" s="33"/>
      <c r="R17" s="33"/>
      <c r="S17" s="7" t="s">
        <v>220</v>
      </c>
      <c r="T17" s="7" t="s">
        <v>287</v>
      </c>
      <c r="U17" s="7" t="s">
        <v>38</v>
      </c>
      <c r="V17" s="29" t="e">
        <f t="shared" ca="1" si="2"/>
        <v>#NAME?</v>
      </c>
      <c r="W17" s="7"/>
      <c r="X17" s="7"/>
      <c r="Y17" s="34" t="s">
        <v>222</v>
      </c>
      <c r="Z17" s="35"/>
      <c r="AA17" s="36">
        <v>45036</v>
      </c>
      <c r="AB17" s="37">
        <v>49075100003963</v>
      </c>
      <c r="AC17" s="35"/>
      <c r="AD17" s="35"/>
      <c r="AE17" s="35"/>
      <c r="AF17" s="35"/>
      <c r="AG17" s="35"/>
      <c r="AH17" s="35"/>
      <c r="AI17" s="35">
        <v>20036.96</v>
      </c>
      <c r="AJ17" s="35">
        <v>20245.2</v>
      </c>
      <c r="AK17" s="35">
        <v>20421.27</v>
      </c>
      <c r="AL17" s="35">
        <v>103098.95</v>
      </c>
      <c r="AM17" s="35">
        <v>104109.61</v>
      </c>
      <c r="AN17" s="35">
        <v>104930.65</v>
      </c>
      <c r="AO17" s="35">
        <v>105845.33</v>
      </c>
      <c r="AP17" s="35">
        <v>106619.36</v>
      </c>
      <c r="AQ17" s="35">
        <v>107450.42</v>
      </c>
      <c r="AR17" s="35">
        <v>128227.68</v>
      </c>
      <c r="AS17" s="35">
        <v>129200.16</v>
      </c>
      <c r="AT17" s="35">
        <v>130282.38</v>
      </c>
      <c r="AU17" s="35">
        <v>131317.71</v>
      </c>
      <c r="AV17" s="35">
        <v>132328.29999999999</v>
      </c>
      <c r="AW17" s="35">
        <v>9998.49</v>
      </c>
      <c r="AX17" s="35">
        <v>10088.41</v>
      </c>
      <c r="AY17" s="35">
        <v>412821.05</v>
      </c>
      <c r="AZ17" s="35">
        <v>415876.47</v>
      </c>
      <c r="BA17" s="35">
        <v>0</v>
      </c>
      <c r="BB17" s="35" t="e">
        <f t="array" aca="1" ref="BB17" ca="1">_xludf.XLOOKUP(C17,'PL TOTAL D0'!A:A,'PL TOTAL D0'!C:C,"")</f>
        <v>#NAME?</v>
      </c>
    </row>
    <row r="18" spans="1:54" ht="15.75" customHeight="1">
      <c r="A18" s="28" t="s">
        <v>18</v>
      </c>
      <c r="B18" s="3" t="s">
        <v>288</v>
      </c>
      <c r="C18" s="4" t="s">
        <v>289</v>
      </c>
      <c r="D18" s="7" t="s">
        <v>19</v>
      </c>
      <c r="E18" s="7" t="s">
        <v>20</v>
      </c>
      <c r="F18" s="7" t="s">
        <v>290</v>
      </c>
      <c r="G18" s="7" t="e">
        <f t="shared" ca="1" si="0"/>
        <v>#NAME?</v>
      </c>
      <c r="H18" s="29" t="s">
        <v>245</v>
      </c>
      <c r="I18" s="29" t="s">
        <v>240</v>
      </c>
      <c r="J18" s="7" t="str">
        <f t="shared" si="3"/>
        <v>Não</v>
      </c>
      <c r="K18" s="30">
        <v>45544</v>
      </c>
      <c r="L18" s="7"/>
      <c r="M18" s="7" t="s">
        <v>291</v>
      </c>
      <c r="N18" s="31">
        <v>1.4999999999999999E-2</v>
      </c>
      <c r="O18" s="7" t="s">
        <v>29</v>
      </c>
      <c r="P18" s="32">
        <v>0.1</v>
      </c>
      <c r="Q18" s="33"/>
      <c r="R18" s="33"/>
      <c r="S18" s="7" t="s">
        <v>220</v>
      </c>
      <c r="T18" s="7" t="s">
        <v>292</v>
      </c>
      <c r="U18" s="7" t="s">
        <v>94</v>
      </c>
      <c r="V18" s="29" t="e">
        <f t="shared" ca="1" si="2"/>
        <v>#NAME?</v>
      </c>
      <c r="W18" s="7"/>
      <c r="X18" s="7" t="s">
        <v>32</v>
      </c>
      <c r="Y18" s="34"/>
      <c r="Z18" s="35"/>
      <c r="AA18" s="35"/>
      <c r="AB18" s="37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>
        <v>0</v>
      </c>
      <c r="BA18" s="35">
        <v>0</v>
      </c>
      <c r="BB18" s="35" t="e">
        <f t="array" aca="1" ref="BB18" ca="1">_xludf.XLOOKUP(C18,'PL TOTAL D0'!A:A,'PL TOTAL D0'!C:C,"")</f>
        <v>#NAME?</v>
      </c>
    </row>
    <row r="19" spans="1:54" ht="15.75" customHeight="1">
      <c r="A19" s="28" t="s">
        <v>18</v>
      </c>
      <c r="B19" s="3" t="s">
        <v>293</v>
      </c>
      <c r="C19" s="4" t="s">
        <v>294</v>
      </c>
      <c r="D19" s="7" t="s">
        <v>19</v>
      </c>
      <c r="E19" s="7" t="s">
        <v>38</v>
      </c>
      <c r="F19" s="7" t="s">
        <v>285</v>
      </c>
      <c r="G19" s="7" t="e">
        <f t="shared" ca="1" si="0"/>
        <v>#NAME?</v>
      </c>
      <c r="H19" s="29" t="s">
        <v>227</v>
      </c>
      <c r="I19" s="29" t="s">
        <v>41</v>
      </c>
      <c r="J19" s="7" t="str">
        <f t="shared" si="3"/>
        <v>Não</v>
      </c>
      <c r="K19" s="30">
        <v>45106</v>
      </c>
      <c r="L19" s="7"/>
      <c r="M19" s="7" t="s">
        <v>100</v>
      </c>
      <c r="N19" s="31">
        <v>1.2E-2</v>
      </c>
      <c r="O19" s="7" t="s">
        <v>41</v>
      </c>
      <c r="P19" s="32">
        <v>0</v>
      </c>
      <c r="Q19" s="33"/>
      <c r="R19" s="33"/>
      <c r="S19" s="7" t="s">
        <v>220</v>
      </c>
      <c r="T19" s="7" t="s">
        <v>295</v>
      </c>
      <c r="U19" s="7" t="s">
        <v>38</v>
      </c>
      <c r="V19" s="29" t="e">
        <f t="shared" ca="1" si="2"/>
        <v>#NAME?</v>
      </c>
      <c r="W19" s="7"/>
      <c r="X19" s="7"/>
      <c r="Y19" s="34" t="s">
        <v>222</v>
      </c>
      <c r="Z19" s="35"/>
      <c r="AA19" s="36">
        <v>45106</v>
      </c>
      <c r="AB19" s="37">
        <v>49075100006857</v>
      </c>
      <c r="AC19" s="35"/>
      <c r="AD19" s="35"/>
      <c r="AE19" s="35"/>
      <c r="AF19" s="35"/>
      <c r="AG19" s="35"/>
      <c r="AH19" s="35"/>
      <c r="AI19" s="35"/>
      <c r="AJ19" s="35"/>
      <c r="AK19" s="35">
        <v>70008.87</v>
      </c>
      <c r="AL19" s="35">
        <v>70636.990000000005</v>
      </c>
      <c r="AM19" s="35">
        <v>71354.759999999995</v>
      </c>
      <c r="AN19" s="35">
        <v>71920.45</v>
      </c>
      <c r="AO19" s="35">
        <v>72317.98</v>
      </c>
      <c r="AP19" s="35">
        <v>72834.210000000006</v>
      </c>
      <c r="AQ19" s="35">
        <v>73387.990000000005</v>
      </c>
      <c r="AR19" s="35">
        <v>167576.59</v>
      </c>
      <c r="AS19" s="35">
        <v>191999.9</v>
      </c>
      <c r="AT19" s="35">
        <v>193638.73</v>
      </c>
      <c r="AU19" s="35">
        <v>205029.58</v>
      </c>
      <c r="AV19" s="35">
        <v>206188.7</v>
      </c>
      <c r="AW19" s="35">
        <v>207731.3</v>
      </c>
      <c r="AX19" s="35">
        <v>209396.6</v>
      </c>
      <c r="AY19" s="35">
        <v>211112.7</v>
      </c>
      <c r="AZ19" s="35">
        <v>212369.64</v>
      </c>
      <c r="BA19" s="35">
        <v>214181.97</v>
      </c>
      <c r="BB19" s="35" t="e">
        <f t="array" aca="1" ref="BB19" ca="1">_xludf.XLOOKUP(C19,'PL TOTAL D0'!A:A,'PL TOTAL D0'!C:C,"")</f>
        <v>#NAME?</v>
      </c>
    </row>
    <row r="20" spans="1:54" ht="15.75" customHeight="1">
      <c r="A20" s="28" t="s">
        <v>18</v>
      </c>
      <c r="B20" s="28" t="s">
        <v>296</v>
      </c>
      <c r="C20" s="4" t="s">
        <v>297</v>
      </c>
      <c r="D20" s="7" t="s">
        <v>19</v>
      </c>
      <c r="E20" s="7" t="s">
        <v>38</v>
      </c>
      <c r="F20" s="7" t="s">
        <v>285</v>
      </c>
      <c r="G20" s="7" t="e">
        <f t="shared" ca="1" si="0"/>
        <v>#NAME?</v>
      </c>
      <c r="H20" s="29" t="s">
        <v>239</v>
      </c>
      <c r="I20" s="29" t="s">
        <v>298</v>
      </c>
      <c r="J20" s="7" t="str">
        <f t="shared" si="3"/>
        <v>Não</v>
      </c>
      <c r="K20" s="30">
        <v>45356</v>
      </c>
      <c r="L20" s="7"/>
      <c r="M20" s="7" t="s">
        <v>28</v>
      </c>
      <c r="N20" s="31">
        <v>0.01</v>
      </c>
      <c r="O20" s="7" t="s">
        <v>29</v>
      </c>
      <c r="P20" s="32">
        <v>0.1</v>
      </c>
      <c r="Q20" s="33"/>
      <c r="R20" s="33"/>
      <c r="S20" s="7" t="s">
        <v>220</v>
      </c>
      <c r="T20" s="7" t="s">
        <v>295</v>
      </c>
      <c r="U20" s="7" t="s">
        <v>38</v>
      </c>
      <c r="V20" s="29" t="e">
        <f t="shared" ca="1" si="2"/>
        <v>#NAME?</v>
      </c>
      <c r="W20" s="7"/>
      <c r="X20" s="7"/>
      <c r="Y20" s="34" t="s">
        <v>222</v>
      </c>
      <c r="Z20" s="35"/>
      <c r="AA20" s="36">
        <v>45356</v>
      </c>
      <c r="AB20" s="37">
        <v>49075100013721</v>
      </c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>
        <v>0</v>
      </c>
      <c r="AT20" s="35">
        <v>0</v>
      </c>
      <c r="AU20" s="35">
        <v>0</v>
      </c>
      <c r="AV20" s="35">
        <v>0</v>
      </c>
      <c r="AW20" s="35">
        <v>0</v>
      </c>
      <c r="AX20" s="35">
        <v>0</v>
      </c>
      <c r="AY20" s="35">
        <v>0</v>
      </c>
      <c r="AZ20" s="35">
        <v>0</v>
      </c>
      <c r="BA20" s="35">
        <v>0</v>
      </c>
      <c r="BB20" s="35" t="e">
        <f t="array" aca="1" ref="BB20" ca="1">_xludf.XLOOKUP(C20,'PL TOTAL D0'!A:A,'PL TOTAL D0'!C:C,"")</f>
        <v>#NAME?</v>
      </c>
    </row>
    <row r="21" spans="1:54" ht="15.75" customHeight="1">
      <c r="A21" s="28" t="s">
        <v>18</v>
      </c>
      <c r="B21" s="3" t="s">
        <v>299</v>
      </c>
      <c r="C21" s="4" t="s">
        <v>300</v>
      </c>
      <c r="D21" s="7" t="s">
        <v>110</v>
      </c>
      <c r="E21" s="7" t="s">
        <v>38</v>
      </c>
      <c r="F21" s="7" t="s">
        <v>217</v>
      </c>
      <c r="G21" s="7" t="e">
        <f t="shared" ca="1" si="0"/>
        <v>#NAME?</v>
      </c>
      <c r="H21" s="29" t="s">
        <v>218</v>
      </c>
      <c r="I21" s="29" t="s">
        <v>41</v>
      </c>
      <c r="J21" s="7" t="str">
        <f t="shared" si="3"/>
        <v>Não</v>
      </c>
      <c r="K21" s="30">
        <v>45148</v>
      </c>
      <c r="L21" s="30">
        <v>45513</v>
      </c>
      <c r="M21" s="7" t="s">
        <v>301</v>
      </c>
      <c r="N21" s="31">
        <v>0.01</v>
      </c>
      <c r="O21" s="7" t="s">
        <v>41</v>
      </c>
      <c r="P21" s="32">
        <v>0</v>
      </c>
      <c r="Q21" s="33"/>
      <c r="R21" s="33"/>
      <c r="S21" s="7" t="s">
        <v>220</v>
      </c>
      <c r="T21" s="7" t="s">
        <v>302</v>
      </c>
      <c r="U21" s="7" t="s">
        <v>38</v>
      </c>
      <c r="V21" s="29" t="e">
        <f t="shared" ca="1" si="2"/>
        <v>#NAME?</v>
      </c>
      <c r="W21" s="7"/>
      <c r="X21" s="7"/>
      <c r="Y21" s="34" t="s">
        <v>222</v>
      </c>
      <c r="Z21" s="35"/>
      <c r="AA21" s="36">
        <v>45148</v>
      </c>
      <c r="AB21" s="37">
        <v>49075100012156</v>
      </c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>
        <v>221510.59</v>
      </c>
      <c r="AN21" s="35">
        <v>242583.64</v>
      </c>
      <c r="AO21" s="35">
        <v>243545.23</v>
      </c>
      <c r="AP21" s="35">
        <v>249632.92</v>
      </c>
      <c r="AQ21" s="35">
        <v>267670.75</v>
      </c>
      <c r="AR21" s="35">
        <v>267143.19</v>
      </c>
      <c r="AS21" s="35">
        <v>272226.07</v>
      </c>
      <c r="AT21" s="35">
        <v>276789.02</v>
      </c>
      <c r="AU21" s="35">
        <v>291365.65000000002</v>
      </c>
      <c r="AV21" s="35">
        <v>293881.09999999998</v>
      </c>
      <c r="AW21" s="35">
        <v>295514.8</v>
      </c>
      <c r="AX21" s="35">
        <v>0</v>
      </c>
      <c r="AY21" s="35">
        <v>0</v>
      </c>
      <c r="AZ21" s="35">
        <v>0</v>
      </c>
      <c r="BA21" s="35">
        <v>0</v>
      </c>
      <c r="BB21" s="35" t="e">
        <f t="array" aca="1" ref="BB21" ca="1">_xludf.XLOOKUP(C21,'PL TOTAL D0'!A:A,'PL TOTAL D0'!C:C,"")</f>
        <v>#NAME?</v>
      </c>
    </row>
    <row r="22" spans="1:54" ht="15.75" customHeight="1">
      <c r="A22" s="28" t="s">
        <v>18</v>
      </c>
      <c r="B22" s="3" t="s">
        <v>303</v>
      </c>
      <c r="C22" s="4" t="s">
        <v>304</v>
      </c>
      <c r="D22" s="7" t="s">
        <v>19</v>
      </c>
      <c r="E22" s="7" t="s">
        <v>38</v>
      </c>
      <c r="F22" s="7" t="s">
        <v>99</v>
      </c>
      <c r="G22" s="7" t="e">
        <f t="shared" ca="1" si="0"/>
        <v>#NAME?</v>
      </c>
      <c r="H22" s="29" t="s">
        <v>227</v>
      </c>
      <c r="I22" s="29" t="s">
        <v>41</v>
      </c>
      <c r="J22" s="7" t="str">
        <f t="shared" si="3"/>
        <v>Não</v>
      </c>
      <c r="K22" s="30">
        <v>45488</v>
      </c>
      <c r="L22" s="7"/>
      <c r="M22" s="7" t="s">
        <v>100</v>
      </c>
      <c r="N22" s="31">
        <v>1.2E-2</v>
      </c>
      <c r="O22" s="7" t="s">
        <v>41</v>
      </c>
      <c r="P22" s="32">
        <v>0</v>
      </c>
      <c r="Q22" s="33"/>
      <c r="R22" s="33"/>
      <c r="S22" s="7" t="s">
        <v>220</v>
      </c>
      <c r="T22" s="7" t="s">
        <v>305</v>
      </c>
      <c r="U22" s="7" t="s">
        <v>38</v>
      </c>
      <c r="V22" s="29" t="e">
        <f t="shared" ca="1" si="2"/>
        <v>#NAME?</v>
      </c>
      <c r="W22" s="7"/>
      <c r="X22" s="7" t="s">
        <v>230</v>
      </c>
      <c r="Y22" s="34" t="s">
        <v>222</v>
      </c>
      <c r="Z22" s="35"/>
      <c r="AA22" s="36">
        <v>45488</v>
      </c>
      <c r="AB22" s="37">
        <v>49075100015473</v>
      </c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>
        <v>80196.25</v>
      </c>
      <c r="AY22" s="35">
        <v>470775.27</v>
      </c>
      <c r="AZ22" s="35">
        <v>483335.63</v>
      </c>
      <c r="BA22" s="35">
        <v>487785.93</v>
      </c>
      <c r="BB22" s="35" t="e">
        <f t="array" aca="1" ref="BB22" ca="1">_xludf.XLOOKUP(C22,'PL TOTAL D0'!A:A,'PL TOTAL D0'!C:C,"")</f>
        <v>#NAME?</v>
      </c>
    </row>
    <row r="23" spans="1:54" ht="15.75" customHeight="1">
      <c r="A23" s="28" t="s">
        <v>18</v>
      </c>
      <c r="B23" s="14" t="s">
        <v>306</v>
      </c>
      <c r="C23" s="4" t="s">
        <v>307</v>
      </c>
      <c r="D23" s="7" t="s">
        <v>19</v>
      </c>
      <c r="E23" s="7" t="s">
        <v>38</v>
      </c>
      <c r="F23" s="7" t="s">
        <v>39</v>
      </c>
      <c r="G23" s="7" t="e">
        <f t="shared" ca="1" si="0"/>
        <v>#NAME?</v>
      </c>
      <c r="H23" s="29" t="s">
        <v>227</v>
      </c>
      <c r="I23" s="29" t="s">
        <v>41</v>
      </c>
      <c r="J23" s="7" t="str">
        <f t="shared" si="3"/>
        <v>Sim</v>
      </c>
      <c r="K23" s="30">
        <v>45160</v>
      </c>
      <c r="L23" s="7"/>
      <c r="M23" s="7" t="s">
        <v>100</v>
      </c>
      <c r="N23" s="31">
        <v>1.2E-2</v>
      </c>
      <c r="O23" s="7" t="s">
        <v>41</v>
      </c>
      <c r="P23" s="32">
        <v>0</v>
      </c>
      <c r="Q23" s="33" t="s">
        <v>308</v>
      </c>
      <c r="R23" s="33"/>
      <c r="S23" s="7" t="s">
        <v>220</v>
      </c>
      <c r="T23" s="7" t="s">
        <v>309</v>
      </c>
      <c r="U23" s="7" t="s">
        <v>38</v>
      </c>
      <c r="V23" s="29" t="e">
        <f t="shared" ca="1" si="2"/>
        <v>#NAME?</v>
      </c>
      <c r="W23" s="7"/>
      <c r="X23" s="7"/>
      <c r="Y23" s="34" t="s">
        <v>222</v>
      </c>
      <c r="Z23" s="35"/>
      <c r="AA23" s="36">
        <v>45160</v>
      </c>
      <c r="AB23" s="37">
        <v>49075100008019</v>
      </c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>
        <v>601175.9</v>
      </c>
      <c r="AN23" s="35">
        <v>606237.93999999994</v>
      </c>
      <c r="AO23" s="35">
        <v>611489.99</v>
      </c>
      <c r="AP23" s="35">
        <v>615841.54</v>
      </c>
      <c r="AQ23" s="35">
        <v>619579.86</v>
      </c>
      <c r="AR23" s="35">
        <v>625184.81000000006</v>
      </c>
      <c r="AS23" s="35">
        <v>629881.63</v>
      </c>
      <c r="AT23" s="35">
        <v>633953.26</v>
      </c>
      <c r="AU23" s="35">
        <v>638440.22</v>
      </c>
      <c r="AV23" s="35">
        <v>643538.6</v>
      </c>
      <c r="AW23" s="35">
        <v>648288.5</v>
      </c>
      <c r="AX23" s="35">
        <v>653705.9</v>
      </c>
      <c r="AY23" s="35">
        <v>654754.17000000004</v>
      </c>
      <c r="AZ23" s="35">
        <v>659134.65</v>
      </c>
      <c r="BA23" s="35">
        <v>665198.12</v>
      </c>
      <c r="BB23" s="35" t="e">
        <f t="array" aca="1" ref="BB23" ca="1">_xludf.XLOOKUP(C23,'PL TOTAL D0'!A:A,'PL TOTAL D0'!C:C,"")</f>
        <v>#NAME?</v>
      </c>
    </row>
    <row r="24" spans="1:54" ht="15.75" customHeight="1">
      <c r="A24" s="28" t="s">
        <v>18</v>
      </c>
      <c r="B24" s="14" t="s">
        <v>310</v>
      </c>
      <c r="C24" s="4" t="s">
        <v>311</v>
      </c>
      <c r="D24" s="7" t="s">
        <v>19</v>
      </c>
      <c r="E24" s="7" t="s">
        <v>38</v>
      </c>
      <c r="F24" s="7" t="s">
        <v>99</v>
      </c>
      <c r="G24" s="7" t="e">
        <f t="shared" ca="1" si="0"/>
        <v>#NAME?</v>
      </c>
      <c r="H24" s="29" t="s">
        <v>227</v>
      </c>
      <c r="I24" s="29" t="s">
        <v>41</v>
      </c>
      <c r="J24" s="7" t="str">
        <f t="shared" si="3"/>
        <v>Sim</v>
      </c>
      <c r="K24" s="30">
        <v>45565</v>
      </c>
      <c r="L24" s="7"/>
      <c r="M24" s="7" t="s">
        <v>100</v>
      </c>
      <c r="N24" s="31">
        <v>1.2E-2</v>
      </c>
      <c r="O24" s="7" t="s">
        <v>41</v>
      </c>
      <c r="P24" s="32">
        <v>0</v>
      </c>
      <c r="Q24" s="33" t="s">
        <v>312</v>
      </c>
      <c r="R24" s="33"/>
      <c r="S24" s="7" t="s">
        <v>220</v>
      </c>
      <c r="T24" s="7" t="s">
        <v>313</v>
      </c>
      <c r="U24" s="7" t="s">
        <v>38</v>
      </c>
      <c r="V24" s="29" t="e">
        <f t="shared" ca="1" si="2"/>
        <v>#NAME?</v>
      </c>
      <c r="W24" s="7"/>
      <c r="X24" s="7" t="s">
        <v>230</v>
      </c>
      <c r="Y24" s="34"/>
      <c r="Z24" s="35"/>
      <c r="AA24" s="35"/>
      <c r="AB24" s="37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>
        <v>0</v>
      </c>
      <c r="BA24" s="35">
        <v>144963.23000000001</v>
      </c>
      <c r="BB24" s="35" t="e">
        <f t="array" aca="1" ref="BB24" ca="1">_xludf.XLOOKUP(C24,'PL TOTAL D0'!A:A,'PL TOTAL D0'!C:C,"")</f>
        <v>#NAME?</v>
      </c>
    </row>
    <row r="25" spans="1:54" ht="15.75" customHeight="1">
      <c r="A25" s="28" t="s">
        <v>18</v>
      </c>
      <c r="B25" s="3" t="s">
        <v>314</v>
      </c>
      <c r="C25" s="4" t="s">
        <v>315</v>
      </c>
      <c r="D25" s="7" t="s">
        <v>233</v>
      </c>
      <c r="E25" s="7" t="s">
        <v>38</v>
      </c>
      <c r="F25" s="7" t="s">
        <v>316</v>
      </c>
      <c r="G25" s="7" t="e">
        <f t="shared" ca="1" si="0"/>
        <v>#NAME?</v>
      </c>
      <c r="H25" s="29" t="s">
        <v>227</v>
      </c>
      <c r="I25" s="29" t="s">
        <v>41</v>
      </c>
      <c r="J25" s="7" t="str">
        <f t="shared" si="3"/>
        <v>Não</v>
      </c>
      <c r="K25" s="30">
        <v>44958</v>
      </c>
      <c r="L25" s="7"/>
      <c r="M25" s="7" t="s">
        <v>100</v>
      </c>
      <c r="N25" s="31">
        <v>1.2E-2</v>
      </c>
      <c r="O25" s="7" t="s">
        <v>41</v>
      </c>
      <c r="P25" s="32">
        <v>0</v>
      </c>
      <c r="Q25" s="33"/>
      <c r="R25" s="33"/>
      <c r="S25" s="7" t="s">
        <v>220</v>
      </c>
      <c r="T25" s="7" t="s">
        <v>317</v>
      </c>
      <c r="U25" s="7" t="s">
        <v>38</v>
      </c>
      <c r="V25" s="29" t="e">
        <f t="shared" ca="1" si="2"/>
        <v>#NAME?</v>
      </c>
      <c r="W25" s="7"/>
      <c r="X25" s="7"/>
      <c r="Y25" s="34" t="s">
        <v>222</v>
      </c>
      <c r="Z25" s="35"/>
      <c r="AA25" s="36">
        <v>44958</v>
      </c>
      <c r="AB25" s="37">
        <v>49075100010242</v>
      </c>
      <c r="AC25" s="35"/>
      <c r="AD25" s="35"/>
      <c r="AE25" s="35"/>
      <c r="AF25" s="35"/>
      <c r="AG25" s="35"/>
      <c r="AH25" s="35">
        <v>53545.8</v>
      </c>
      <c r="AI25" s="35">
        <v>54182.77</v>
      </c>
      <c r="AJ25" s="35">
        <v>288087.21999999997</v>
      </c>
      <c r="AK25" s="35">
        <v>344984.05</v>
      </c>
      <c r="AL25" s="35">
        <v>347862.28</v>
      </c>
      <c r="AM25" s="35">
        <v>400633.57</v>
      </c>
      <c r="AN25" s="35">
        <v>262688.84000000003</v>
      </c>
      <c r="AO25" s="35">
        <v>405398.15</v>
      </c>
      <c r="AP25" s="35">
        <v>408413</v>
      </c>
      <c r="AQ25" s="35">
        <v>411553.44</v>
      </c>
      <c r="AR25" s="35">
        <v>415212.78</v>
      </c>
      <c r="AS25" s="35">
        <v>418571.1</v>
      </c>
      <c r="AT25" s="35">
        <v>238572.2</v>
      </c>
      <c r="AU25" s="35">
        <v>239496.64</v>
      </c>
      <c r="AV25" s="35">
        <v>241378.1</v>
      </c>
      <c r="AW25" s="35">
        <v>242844.79999999999</v>
      </c>
      <c r="AX25" s="35">
        <v>244871.4</v>
      </c>
      <c r="AY25" s="35">
        <v>246300.96</v>
      </c>
      <c r="AZ25" s="35">
        <v>247154.56</v>
      </c>
      <c r="BA25" s="35">
        <v>249300.04</v>
      </c>
      <c r="BB25" s="35" t="e">
        <f t="array" aca="1" ref="BB25" ca="1">_xludf.XLOOKUP(C25,'PL TOTAL D0'!A:A,'PL TOTAL D0'!C:C,"")</f>
        <v>#NAME?</v>
      </c>
    </row>
    <row r="26" spans="1:54" ht="15.75" customHeight="1">
      <c r="A26" s="28" t="s">
        <v>18</v>
      </c>
      <c r="B26" s="3" t="s">
        <v>318</v>
      </c>
      <c r="C26" s="4" t="s">
        <v>319</v>
      </c>
      <c r="D26" s="7" t="s">
        <v>19</v>
      </c>
      <c r="E26" s="7" t="s">
        <v>20</v>
      </c>
      <c r="F26" s="7" t="s">
        <v>290</v>
      </c>
      <c r="G26" s="7" t="e">
        <f t="shared" ca="1" si="0"/>
        <v>#NAME?</v>
      </c>
      <c r="H26" s="29" t="s">
        <v>239</v>
      </c>
      <c r="I26" s="29" t="s">
        <v>286</v>
      </c>
      <c r="J26" s="7" t="str">
        <f t="shared" si="3"/>
        <v>Não</v>
      </c>
      <c r="K26" s="30">
        <v>45166</v>
      </c>
      <c r="L26" s="30"/>
      <c r="M26" s="7" t="s">
        <v>138</v>
      </c>
      <c r="N26" s="31">
        <v>1.4999999999999999E-2</v>
      </c>
      <c r="O26" s="7" t="s">
        <v>29</v>
      </c>
      <c r="P26" s="32">
        <v>0.1</v>
      </c>
      <c r="Q26" s="33"/>
      <c r="R26" s="33" t="s">
        <v>320</v>
      </c>
      <c r="S26" s="7" t="s">
        <v>220</v>
      </c>
      <c r="T26" s="7" t="s">
        <v>321</v>
      </c>
      <c r="U26" s="7" t="s">
        <v>94</v>
      </c>
      <c r="V26" s="29" t="e">
        <f t="shared" ca="1" si="2"/>
        <v>#NAME?</v>
      </c>
      <c r="W26" s="7"/>
      <c r="X26" s="7"/>
      <c r="Y26" s="34" t="s">
        <v>222</v>
      </c>
      <c r="Z26" s="35"/>
      <c r="AA26" s="36">
        <v>45166</v>
      </c>
      <c r="AB26" s="37">
        <v>49075100011052</v>
      </c>
      <c r="AC26" s="35"/>
      <c r="AD26" s="35"/>
      <c r="AE26" s="35"/>
      <c r="AF26" s="35"/>
      <c r="AG26" s="35"/>
      <c r="AH26" s="35"/>
      <c r="AI26" s="35">
        <v>0</v>
      </c>
      <c r="AJ26" s="35">
        <v>0</v>
      </c>
      <c r="AK26" s="35">
        <v>0</v>
      </c>
      <c r="AL26" s="35">
        <v>0</v>
      </c>
      <c r="AM26" s="35">
        <v>0</v>
      </c>
      <c r="AN26" s="35">
        <v>238854.55</v>
      </c>
      <c r="AO26" s="35">
        <v>237988.82</v>
      </c>
      <c r="AP26" s="35">
        <v>243644.48</v>
      </c>
      <c r="AQ26" s="35">
        <v>248581.27</v>
      </c>
      <c r="AR26" s="35">
        <v>243901.96</v>
      </c>
      <c r="AS26" s="35">
        <v>22702.09</v>
      </c>
      <c r="AT26" s="35">
        <v>22583.51</v>
      </c>
      <c r="AU26" s="35">
        <v>22731.599999999999</v>
      </c>
      <c r="AV26" s="35">
        <v>22870.18</v>
      </c>
      <c r="AW26" s="35">
        <v>23007.81</v>
      </c>
      <c r="AX26" s="35">
        <v>23185.59</v>
      </c>
      <c r="AY26" s="35">
        <v>23352.68</v>
      </c>
      <c r="AZ26" s="35">
        <v>23514.39</v>
      </c>
      <c r="BA26" s="35">
        <v>0</v>
      </c>
      <c r="BB26" s="35" t="e">
        <f t="array" aca="1" ref="BB26" ca="1">_xludf.XLOOKUP(C26,'PL TOTAL D0'!A:A,'PL TOTAL D0'!C:C,"")</f>
        <v>#NAME?</v>
      </c>
    </row>
    <row r="27" spans="1:54" ht="15.75" customHeight="1">
      <c r="A27" s="28" t="s">
        <v>18</v>
      </c>
      <c r="B27" s="42" t="s">
        <v>322</v>
      </c>
      <c r="C27" s="43" t="s">
        <v>323</v>
      </c>
      <c r="D27" s="7" t="s">
        <v>233</v>
      </c>
      <c r="E27" s="7" t="s">
        <v>38</v>
      </c>
      <c r="F27" s="7" t="s">
        <v>324</v>
      </c>
      <c r="G27" s="7" t="e">
        <f t="shared" ca="1" si="0"/>
        <v>#NAME?</v>
      </c>
      <c r="H27" s="29" t="s">
        <v>227</v>
      </c>
      <c r="I27" s="29" t="s">
        <v>41</v>
      </c>
      <c r="J27" s="7" t="str">
        <f t="shared" si="3"/>
        <v>Não</v>
      </c>
      <c r="K27" s="30">
        <v>45426</v>
      </c>
      <c r="L27" s="30"/>
      <c r="M27" s="7" t="s">
        <v>100</v>
      </c>
      <c r="N27" s="31">
        <v>1.2E-2</v>
      </c>
      <c r="O27" s="7" t="s">
        <v>41</v>
      </c>
      <c r="P27" s="32">
        <v>0</v>
      </c>
      <c r="Q27" s="33"/>
      <c r="R27" s="33"/>
      <c r="S27" s="7" t="s">
        <v>220</v>
      </c>
      <c r="T27" s="12" t="s">
        <v>325</v>
      </c>
      <c r="U27" s="7" t="s">
        <v>38</v>
      </c>
      <c r="V27" s="29" t="e">
        <f t="shared" ca="1" si="2"/>
        <v>#NAME?</v>
      </c>
      <c r="W27" s="7"/>
      <c r="X27" s="7" t="s">
        <v>230</v>
      </c>
      <c r="Y27" s="34" t="s">
        <v>222</v>
      </c>
      <c r="Z27" s="35"/>
      <c r="AA27" s="36">
        <v>45426</v>
      </c>
      <c r="AB27" s="37">
        <v>49075100014401</v>
      </c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>
        <v>100500.8</v>
      </c>
      <c r="AW27" s="35">
        <v>101325.3</v>
      </c>
      <c r="AX27" s="35">
        <v>102220.7</v>
      </c>
      <c r="AY27" s="35">
        <v>103033.35</v>
      </c>
      <c r="AZ27" s="35">
        <v>103776.92</v>
      </c>
      <c r="BA27" s="35">
        <v>104644.94</v>
      </c>
      <c r="BB27" s="35" t="e">
        <f t="array" aca="1" ref="BB27" ca="1">_xludf.XLOOKUP(C27,'PL TOTAL D0'!A:A,'PL TOTAL D0'!C:C,"")</f>
        <v>#NAME?</v>
      </c>
    </row>
    <row r="28" spans="1:54" ht="15.75" customHeight="1">
      <c r="A28" s="28" t="s">
        <v>18</v>
      </c>
      <c r="B28" s="17" t="s">
        <v>326</v>
      </c>
      <c r="C28" s="44" t="s">
        <v>327</v>
      </c>
      <c r="D28" s="7" t="s">
        <v>19</v>
      </c>
      <c r="E28" s="7" t="s">
        <v>38</v>
      </c>
      <c r="F28" s="7" t="s">
        <v>285</v>
      </c>
      <c r="G28" s="7" t="e">
        <f t="shared" ca="1" si="0"/>
        <v>#NAME?</v>
      </c>
      <c r="H28" s="29" t="s">
        <v>218</v>
      </c>
      <c r="I28" s="29" t="s">
        <v>41</v>
      </c>
      <c r="J28" s="7" t="str">
        <f t="shared" si="3"/>
        <v>Não</v>
      </c>
      <c r="K28" s="30">
        <v>45201</v>
      </c>
      <c r="L28" s="30">
        <v>45414</v>
      </c>
      <c r="M28" s="7" t="s">
        <v>100</v>
      </c>
      <c r="N28" s="31">
        <v>0.01</v>
      </c>
      <c r="O28" s="7" t="s">
        <v>41</v>
      </c>
      <c r="P28" s="32">
        <v>0</v>
      </c>
      <c r="Q28" s="33"/>
      <c r="R28" s="28" t="s">
        <v>328</v>
      </c>
      <c r="S28" s="7" t="s">
        <v>220</v>
      </c>
      <c r="T28" s="7" t="s">
        <v>329</v>
      </c>
      <c r="U28" s="7" t="s">
        <v>38</v>
      </c>
      <c r="V28" s="29" t="e">
        <f t="shared" ca="1" si="2"/>
        <v>#NAME?</v>
      </c>
      <c r="W28" s="7"/>
      <c r="X28" s="7"/>
      <c r="Y28" s="34" t="s">
        <v>330</v>
      </c>
      <c r="Z28" s="35"/>
      <c r="AA28" s="36">
        <v>45201</v>
      </c>
      <c r="AB28" s="37">
        <v>49075100011079</v>
      </c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>
        <v>0</v>
      </c>
      <c r="AO28" s="35">
        <v>56301.66</v>
      </c>
      <c r="AP28" s="35">
        <v>56710.28</v>
      </c>
      <c r="AQ28" s="35">
        <v>57141.5</v>
      </c>
      <c r="AR28" s="35">
        <v>57124.59</v>
      </c>
      <c r="AS28" s="35">
        <v>57677.35</v>
      </c>
      <c r="AT28" s="35">
        <v>58076.04</v>
      </c>
      <c r="AU28" s="35">
        <v>0</v>
      </c>
      <c r="AV28" s="35">
        <v>0</v>
      </c>
      <c r="AW28" s="35">
        <v>1.7</v>
      </c>
      <c r="AX28" s="35">
        <v>1.7</v>
      </c>
      <c r="AY28" s="35">
        <v>1.7</v>
      </c>
      <c r="AZ28" s="35">
        <v>1.7</v>
      </c>
      <c r="BA28" s="35">
        <v>1.7</v>
      </c>
      <c r="BB28" s="35" t="e">
        <f t="array" aca="1" ref="BB28" ca="1">_xludf.XLOOKUP(C28,'PL TOTAL D0'!A:A,'PL TOTAL D0'!C:C,"")</f>
        <v>#NAME?</v>
      </c>
    </row>
    <row r="29" spans="1:54" ht="15.75" customHeight="1">
      <c r="A29" s="28" t="s">
        <v>18</v>
      </c>
      <c r="B29" s="17" t="s">
        <v>326</v>
      </c>
      <c r="C29" s="44" t="s">
        <v>331</v>
      </c>
      <c r="D29" s="7" t="s">
        <v>19</v>
      </c>
      <c r="E29" s="7" t="s">
        <v>38</v>
      </c>
      <c r="F29" s="7" t="s">
        <v>285</v>
      </c>
      <c r="G29" s="7" t="e">
        <f t="shared" ca="1" si="0"/>
        <v>#NAME?</v>
      </c>
      <c r="H29" s="29" t="s">
        <v>218</v>
      </c>
      <c r="I29" s="29" t="s">
        <v>41</v>
      </c>
      <c r="J29" s="7" t="str">
        <f t="shared" si="3"/>
        <v>Não</v>
      </c>
      <c r="K29" s="30">
        <v>45196</v>
      </c>
      <c r="L29" s="30">
        <v>45414</v>
      </c>
      <c r="M29" s="7" t="s">
        <v>132</v>
      </c>
      <c r="N29" s="31">
        <v>0.02</v>
      </c>
      <c r="O29" s="7" t="s">
        <v>260</v>
      </c>
      <c r="P29" s="32">
        <v>0.2</v>
      </c>
      <c r="Q29" s="33"/>
      <c r="R29" s="28" t="s">
        <v>332</v>
      </c>
      <c r="S29" s="7" t="s">
        <v>220</v>
      </c>
      <c r="T29" s="7" t="s">
        <v>329</v>
      </c>
      <c r="U29" s="7" t="s">
        <v>38</v>
      </c>
      <c r="V29" s="29" t="e">
        <f t="shared" ca="1" si="2"/>
        <v>#NAME?</v>
      </c>
      <c r="W29" s="7"/>
      <c r="X29" s="7"/>
      <c r="Y29" s="34" t="s">
        <v>330</v>
      </c>
      <c r="Z29" s="35"/>
      <c r="AA29" s="36">
        <v>45196</v>
      </c>
      <c r="AB29" s="37">
        <v>49075100011060</v>
      </c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>
        <v>0</v>
      </c>
      <c r="AO29" s="35">
        <v>0</v>
      </c>
      <c r="AP29" s="35">
        <v>0</v>
      </c>
      <c r="AQ29" s="35">
        <v>0</v>
      </c>
      <c r="AR29" s="35">
        <v>0</v>
      </c>
      <c r="AS29" s="35">
        <v>1.06</v>
      </c>
      <c r="AT29" s="35">
        <v>1.06</v>
      </c>
      <c r="AU29" s="35">
        <v>0</v>
      </c>
      <c r="AV29" s="35">
        <v>0</v>
      </c>
      <c r="AW29" s="35">
        <v>0</v>
      </c>
      <c r="AX29" s="35">
        <v>0</v>
      </c>
      <c r="AY29" s="35">
        <v>0</v>
      </c>
      <c r="AZ29" s="35">
        <v>0</v>
      </c>
      <c r="BA29" s="35">
        <v>0</v>
      </c>
      <c r="BB29" s="35" t="e">
        <f t="array" aca="1" ref="BB29" ca="1">_xludf.XLOOKUP(C29,'PL TOTAL D0'!A:A,'PL TOTAL D0'!C:C,"")</f>
        <v>#NAME?</v>
      </c>
    </row>
    <row r="30" spans="1:54" ht="15.75" customHeight="1">
      <c r="A30" s="28" t="s">
        <v>18</v>
      </c>
      <c r="B30" s="17" t="s">
        <v>326</v>
      </c>
      <c r="C30" s="45" t="s">
        <v>333</v>
      </c>
      <c r="D30" s="7" t="s">
        <v>19</v>
      </c>
      <c r="E30" s="7" t="s">
        <v>38</v>
      </c>
      <c r="F30" s="7" t="s">
        <v>285</v>
      </c>
      <c r="G30" s="7" t="e">
        <f t="shared" ca="1" si="0"/>
        <v>#NAME?</v>
      </c>
      <c r="H30" s="29" t="s">
        <v>218</v>
      </c>
      <c r="I30" s="29" t="s">
        <v>41</v>
      </c>
      <c r="J30" s="7" t="str">
        <f t="shared" si="3"/>
        <v>Não</v>
      </c>
      <c r="K30" s="30">
        <v>45202</v>
      </c>
      <c r="L30" s="30">
        <v>45414</v>
      </c>
      <c r="M30" s="7" t="s">
        <v>334</v>
      </c>
      <c r="N30" s="31">
        <v>8.0000000000000002E-3</v>
      </c>
      <c r="O30" s="7" t="s">
        <v>335</v>
      </c>
      <c r="P30" s="32">
        <v>0.1</v>
      </c>
      <c r="Q30" s="33"/>
      <c r="R30" s="46" t="s">
        <v>336</v>
      </c>
      <c r="S30" s="7" t="s">
        <v>220</v>
      </c>
      <c r="T30" s="7" t="s">
        <v>329</v>
      </c>
      <c r="U30" s="7" t="s">
        <v>38</v>
      </c>
      <c r="V30" s="29" t="e">
        <f t="shared" ca="1" si="2"/>
        <v>#NAME?</v>
      </c>
      <c r="W30" s="7"/>
      <c r="X30" s="7"/>
      <c r="Y30" s="34" t="s">
        <v>330</v>
      </c>
      <c r="Z30" s="35"/>
      <c r="AA30" s="36">
        <v>45202</v>
      </c>
      <c r="AB30" s="37">
        <v>49075100011087</v>
      </c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>
        <v>0</v>
      </c>
      <c r="AO30" s="35">
        <v>50.92</v>
      </c>
      <c r="AP30" s="35">
        <v>33.049999999999997</v>
      </c>
      <c r="AQ30" s="35">
        <v>33.049999999999997</v>
      </c>
      <c r="AR30" s="35">
        <v>33.049999999999997</v>
      </c>
      <c r="AS30" s="35">
        <v>33.049999999999997</v>
      </c>
      <c r="AT30" s="35">
        <v>33.049999999999997</v>
      </c>
      <c r="AU30" s="35">
        <v>0</v>
      </c>
      <c r="AV30" s="35">
        <v>0</v>
      </c>
      <c r="AW30" s="35">
        <v>0</v>
      </c>
      <c r="AX30" s="35">
        <v>0</v>
      </c>
      <c r="AY30" s="35">
        <v>0</v>
      </c>
      <c r="AZ30" s="35">
        <v>0</v>
      </c>
      <c r="BA30" s="35">
        <v>0</v>
      </c>
      <c r="BB30" s="35" t="e">
        <f t="array" aca="1" ref="BB30" ca="1">_xludf.XLOOKUP(C30,'PL TOTAL D0'!A:A,'PL TOTAL D0'!C:C,"")</f>
        <v>#NAME?</v>
      </c>
    </row>
    <row r="31" spans="1:54" ht="15.75" customHeight="1">
      <c r="A31" s="28" t="s">
        <v>18</v>
      </c>
      <c r="B31" s="3" t="s">
        <v>337</v>
      </c>
      <c r="C31" s="15" t="s">
        <v>338</v>
      </c>
      <c r="D31" s="7" t="s">
        <v>19</v>
      </c>
      <c r="E31" s="7" t="s">
        <v>20</v>
      </c>
      <c r="F31" s="7" t="s">
        <v>339</v>
      </c>
      <c r="G31" s="7" t="e">
        <f t="shared" ca="1" si="0"/>
        <v>#NAME?</v>
      </c>
      <c r="H31" s="29" t="s">
        <v>227</v>
      </c>
      <c r="I31" s="29" t="s">
        <v>41</v>
      </c>
      <c r="J31" s="7" t="str">
        <f t="shared" si="3"/>
        <v>Não</v>
      </c>
      <c r="K31" s="30">
        <v>45198</v>
      </c>
      <c r="L31" s="30"/>
      <c r="M31" s="7" t="s">
        <v>138</v>
      </c>
      <c r="N31" s="31">
        <v>1.4999999999999999E-2</v>
      </c>
      <c r="O31" s="7" t="s">
        <v>29</v>
      </c>
      <c r="P31" s="32">
        <v>0.1</v>
      </c>
      <c r="Q31" s="33"/>
      <c r="R31" s="47" t="s">
        <v>340</v>
      </c>
      <c r="S31" s="7" t="s">
        <v>220</v>
      </c>
      <c r="T31" s="7" t="s">
        <v>341</v>
      </c>
      <c r="U31" s="7" t="s">
        <v>94</v>
      </c>
      <c r="V31" s="29" t="e">
        <f t="shared" ca="1" si="2"/>
        <v>#NAME?</v>
      </c>
      <c r="W31" s="7"/>
      <c r="X31" s="7"/>
      <c r="Y31" s="34" t="s">
        <v>222</v>
      </c>
      <c r="Z31" s="35"/>
      <c r="AA31" s="36">
        <v>45198</v>
      </c>
      <c r="AB31" s="37">
        <v>49075100011095</v>
      </c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>
        <v>0</v>
      </c>
      <c r="AO31" s="35">
        <v>123194.03</v>
      </c>
      <c r="AP31" s="35">
        <v>125199.64</v>
      </c>
      <c r="AQ31" s="35">
        <v>127045.25</v>
      </c>
      <c r="AR31" s="35">
        <v>126759.44</v>
      </c>
      <c r="AS31" s="35">
        <v>127792.29</v>
      </c>
      <c r="AT31" s="35">
        <v>129147.26</v>
      </c>
      <c r="AU31" s="35">
        <v>129298.77</v>
      </c>
      <c r="AV31" s="35">
        <v>129527.5</v>
      </c>
      <c r="AW31" s="35">
        <v>130473.4</v>
      </c>
      <c r="AX31" s="35">
        <v>131745.5</v>
      </c>
      <c r="AY31" s="35">
        <v>147881.88</v>
      </c>
      <c r="AZ31" s="35">
        <v>147535.75</v>
      </c>
      <c r="BA31" s="35">
        <v>147662.89000000001</v>
      </c>
      <c r="BB31" s="35" t="e">
        <f t="array" aca="1" ref="BB31" ca="1">_xludf.XLOOKUP(C31,'PL TOTAL D0'!A:A,'PL TOTAL D0'!C:C,"")</f>
        <v>#NAME?</v>
      </c>
    </row>
    <row r="32" spans="1:54" ht="12.75">
      <c r="A32" s="28" t="s">
        <v>18</v>
      </c>
      <c r="B32" s="3" t="s">
        <v>342</v>
      </c>
      <c r="C32" s="4" t="s">
        <v>343</v>
      </c>
      <c r="D32" s="7" t="s">
        <v>19</v>
      </c>
      <c r="E32" s="7" t="s">
        <v>20</v>
      </c>
      <c r="F32" s="7" t="s">
        <v>339</v>
      </c>
      <c r="G32" s="7" t="e">
        <f t="shared" ca="1" si="0"/>
        <v>#NAME?</v>
      </c>
      <c r="H32" s="29" t="s">
        <v>218</v>
      </c>
      <c r="I32" s="29" t="s">
        <v>41</v>
      </c>
      <c r="J32" s="7" t="str">
        <f t="shared" si="3"/>
        <v>Não</v>
      </c>
      <c r="K32" s="30">
        <v>45131</v>
      </c>
      <c r="L32" s="30">
        <v>45163</v>
      </c>
      <c r="M32" s="7" t="s">
        <v>100</v>
      </c>
      <c r="N32" s="31">
        <v>1.2E-2</v>
      </c>
      <c r="O32" s="7" t="s">
        <v>41</v>
      </c>
      <c r="P32" s="32">
        <v>0</v>
      </c>
      <c r="Q32" s="33"/>
      <c r="R32" s="33"/>
      <c r="S32" s="7" t="s">
        <v>220</v>
      </c>
      <c r="T32" s="7" t="s">
        <v>341</v>
      </c>
      <c r="U32" s="7" t="s">
        <v>94</v>
      </c>
      <c r="V32" s="29" t="e">
        <f t="shared" ca="1" si="2"/>
        <v>#NAME?</v>
      </c>
      <c r="W32" s="7"/>
      <c r="X32" s="7"/>
      <c r="Y32" s="34"/>
      <c r="Z32" s="35"/>
      <c r="AA32" s="36">
        <v>45131</v>
      </c>
      <c r="AB32" s="37"/>
      <c r="AC32" s="35"/>
      <c r="AD32" s="35"/>
      <c r="AE32" s="35"/>
      <c r="AF32" s="35"/>
      <c r="AG32" s="35"/>
      <c r="AH32" s="35"/>
      <c r="AI32" s="35"/>
      <c r="AJ32" s="35"/>
      <c r="AK32" s="35"/>
      <c r="AL32" s="35">
        <v>0</v>
      </c>
      <c r="AM32" s="35">
        <v>0</v>
      </c>
      <c r="AN32" s="35">
        <v>0</v>
      </c>
      <c r="AO32" s="35">
        <v>0</v>
      </c>
      <c r="AP32" s="35">
        <v>0</v>
      </c>
      <c r="AQ32" s="35">
        <v>0</v>
      </c>
      <c r="AR32" s="35">
        <v>0</v>
      </c>
      <c r="AS32" s="35">
        <v>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e">
        <f t="array" aca="1" ref="BB32" ca="1">_xludf.XLOOKUP(C32,'PL TOTAL D0'!A:A,'PL TOTAL D0'!C:C,"")</f>
        <v>#NAME?</v>
      </c>
    </row>
    <row r="33" spans="1:54" ht="12.75">
      <c r="A33" s="28" t="s">
        <v>18</v>
      </c>
      <c r="B33" s="42" t="s">
        <v>344</v>
      </c>
      <c r="C33" s="43" t="s">
        <v>345</v>
      </c>
      <c r="D33" s="7" t="s">
        <v>19</v>
      </c>
      <c r="E33" s="7" t="s">
        <v>38</v>
      </c>
      <c r="F33" s="7" t="s">
        <v>346</v>
      </c>
      <c r="G33" s="7" t="e">
        <f t="shared" ca="1" si="0"/>
        <v>#NAME?</v>
      </c>
      <c r="H33" s="29" t="s">
        <v>245</v>
      </c>
      <c r="I33" s="29" t="s">
        <v>298</v>
      </c>
      <c r="J33" s="7" t="str">
        <f t="shared" si="3"/>
        <v>Não</v>
      </c>
      <c r="K33" s="30">
        <v>45421</v>
      </c>
      <c r="L33" s="30"/>
      <c r="M33" s="7" t="s">
        <v>100</v>
      </c>
      <c r="N33" s="31">
        <v>1.2E-2</v>
      </c>
      <c r="O33" s="7" t="s">
        <v>41</v>
      </c>
      <c r="P33" s="32">
        <v>0</v>
      </c>
      <c r="Q33" s="33"/>
      <c r="R33" s="33"/>
      <c r="S33" s="7" t="s">
        <v>220</v>
      </c>
      <c r="T33" s="12" t="s">
        <v>347</v>
      </c>
      <c r="U33" s="7" t="s">
        <v>31</v>
      </c>
      <c r="V33" s="29" t="e">
        <f t="shared" ca="1" si="2"/>
        <v>#NAME?</v>
      </c>
      <c r="W33" s="7"/>
      <c r="X33" s="7" t="s">
        <v>32</v>
      </c>
      <c r="Y33" s="34" t="s">
        <v>222</v>
      </c>
      <c r="Z33" s="35"/>
      <c r="AA33" s="36">
        <v>45421</v>
      </c>
      <c r="AB33" s="37">
        <v>49075100014418</v>
      </c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>
        <v>0</v>
      </c>
      <c r="AW33" s="35">
        <v>0</v>
      </c>
      <c r="AX33" s="35">
        <v>0</v>
      </c>
      <c r="AY33" s="35">
        <v>0</v>
      </c>
      <c r="AZ33" s="35">
        <v>0</v>
      </c>
      <c r="BA33" s="35">
        <v>0</v>
      </c>
      <c r="BB33" s="35" t="e">
        <f t="array" aca="1" ref="BB33" ca="1">_xludf.XLOOKUP(C33,'PL TOTAL D0'!A:A,'PL TOTAL D0'!C:C,"")</f>
        <v>#NAME?</v>
      </c>
    </row>
    <row r="34" spans="1:54" ht="15.75" customHeight="1">
      <c r="A34" s="28" t="s">
        <v>18</v>
      </c>
      <c r="B34" s="3" t="s">
        <v>348</v>
      </c>
      <c r="C34" s="48" t="s">
        <v>349</v>
      </c>
      <c r="D34" s="7" t="s">
        <v>110</v>
      </c>
      <c r="E34" s="7" t="s">
        <v>38</v>
      </c>
      <c r="F34" s="7" t="s">
        <v>350</v>
      </c>
      <c r="G34" s="7" t="e">
        <f t="shared" ca="1" si="0"/>
        <v>#NAME?</v>
      </c>
      <c r="H34" s="29" t="s">
        <v>227</v>
      </c>
      <c r="I34" s="29" t="s">
        <v>41</v>
      </c>
      <c r="J34" s="7" t="str">
        <f t="shared" si="3"/>
        <v>Não</v>
      </c>
      <c r="K34" s="30">
        <v>45208</v>
      </c>
      <c r="L34" s="30"/>
      <c r="M34" s="7" t="s">
        <v>132</v>
      </c>
      <c r="N34" s="31">
        <v>2.5000000000000001E-2</v>
      </c>
      <c r="O34" s="7" t="s">
        <v>260</v>
      </c>
      <c r="P34" s="32">
        <v>0.2</v>
      </c>
      <c r="Q34" s="33"/>
      <c r="R34" s="33"/>
      <c r="S34" s="7" t="s">
        <v>220</v>
      </c>
      <c r="T34" s="7" t="s">
        <v>351</v>
      </c>
      <c r="U34" s="7" t="s">
        <v>38</v>
      </c>
      <c r="V34" s="29" t="e">
        <f t="shared" ca="1" si="2"/>
        <v>#NAME?</v>
      </c>
      <c r="W34" s="7"/>
      <c r="X34" s="7"/>
      <c r="Y34" s="34" t="s">
        <v>222</v>
      </c>
      <c r="Z34" s="35"/>
      <c r="AA34" s="36">
        <v>45208</v>
      </c>
      <c r="AB34" s="37">
        <v>49075100011109</v>
      </c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>
        <v>300618.08</v>
      </c>
      <c r="AO34" s="35">
        <v>330730.58</v>
      </c>
      <c r="AP34" s="35">
        <v>374414.13</v>
      </c>
      <c r="AQ34" s="35">
        <v>391992.13</v>
      </c>
      <c r="AR34" s="35">
        <v>367539.74</v>
      </c>
      <c r="AS34" s="35">
        <v>373189.29</v>
      </c>
      <c r="AT34" s="35">
        <v>378431.57</v>
      </c>
      <c r="AU34" s="35">
        <v>356940.29</v>
      </c>
      <c r="AV34" s="35">
        <v>345480.6</v>
      </c>
      <c r="AW34" s="35">
        <v>346058.8</v>
      </c>
      <c r="AX34" s="35">
        <v>354935.5</v>
      </c>
      <c r="AY34" s="35">
        <v>363207.4</v>
      </c>
      <c r="AZ34" s="35">
        <v>356007.5</v>
      </c>
      <c r="BA34" s="35">
        <v>340611.3</v>
      </c>
      <c r="BB34" s="35" t="e">
        <f t="array" aca="1" ref="BB34" ca="1">_xludf.XLOOKUP(C34,'PL TOTAL D0'!A:A,'PL TOTAL D0'!C:C,"")</f>
        <v>#NAME?</v>
      </c>
    </row>
    <row r="35" spans="1:54" ht="15.75" customHeight="1">
      <c r="A35" s="28" t="s">
        <v>18</v>
      </c>
      <c r="B35" s="3" t="s">
        <v>352</v>
      </c>
      <c r="C35" s="4" t="s">
        <v>353</v>
      </c>
      <c r="D35" s="7" t="s">
        <v>19</v>
      </c>
      <c r="E35" s="7" t="s">
        <v>124</v>
      </c>
      <c r="F35" s="7" t="s">
        <v>354</v>
      </c>
      <c r="G35" s="7" t="e">
        <f t="shared" ca="1" si="0"/>
        <v>#NAME?</v>
      </c>
      <c r="H35" s="29" t="s">
        <v>227</v>
      </c>
      <c r="I35" s="29" t="s">
        <v>41</v>
      </c>
      <c r="J35" s="7" t="str">
        <f t="shared" si="3"/>
        <v>Não</v>
      </c>
      <c r="K35" s="30">
        <v>45013</v>
      </c>
      <c r="L35" s="7"/>
      <c r="M35" s="7" t="s">
        <v>100</v>
      </c>
      <c r="N35" s="31">
        <v>1.2E-2</v>
      </c>
      <c r="O35" s="7" t="s">
        <v>41</v>
      </c>
      <c r="P35" s="32">
        <v>0</v>
      </c>
      <c r="Q35" s="33"/>
      <c r="R35" s="33"/>
      <c r="S35" s="7" t="s">
        <v>220</v>
      </c>
      <c r="T35" s="7" t="s">
        <v>355</v>
      </c>
      <c r="U35" s="7" t="s">
        <v>38</v>
      </c>
      <c r="V35" s="29" t="e">
        <f t="shared" ca="1" si="2"/>
        <v>#NAME?</v>
      </c>
      <c r="W35" s="7"/>
      <c r="X35" s="7"/>
      <c r="Y35" s="34" t="s">
        <v>222</v>
      </c>
      <c r="Z35" s="35"/>
      <c r="AA35" s="36">
        <v>45013</v>
      </c>
      <c r="AB35" s="37">
        <v>49075100007136</v>
      </c>
      <c r="AC35" s="35"/>
      <c r="AD35" s="35"/>
      <c r="AE35" s="35"/>
      <c r="AF35" s="35"/>
      <c r="AG35" s="35"/>
      <c r="AH35" s="35">
        <v>82017.27</v>
      </c>
      <c r="AI35" s="35">
        <v>82865.36</v>
      </c>
      <c r="AJ35" s="35">
        <v>83869.63</v>
      </c>
      <c r="AK35" s="35">
        <v>83223.64</v>
      </c>
      <c r="AL35" s="35">
        <v>84064.34</v>
      </c>
      <c r="AM35" s="35">
        <v>85059.73</v>
      </c>
      <c r="AN35" s="35">
        <v>85685.59</v>
      </c>
      <c r="AO35" s="35">
        <v>86280.89</v>
      </c>
      <c r="AP35" s="35">
        <v>66767.77</v>
      </c>
      <c r="AQ35" s="35">
        <v>67319.42</v>
      </c>
      <c r="AR35" s="35">
        <v>67963.360000000001</v>
      </c>
      <c r="AS35" s="35">
        <v>68519.33</v>
      </c>
      <c r="AT35" s="35">
        <v>69098.44</v>
      </c>
      <c r="AU35" s="35">
        <v>69719.360000000001</v>
      </c>
      <c r="AV35" s="35">
        <v>70283.63</v>
      </c>
      <c r="AW35" s="35">
        <v>69800.56</v>
      </c>
      <c r="AX35" s="35">
        <v>70388.91</v>
      </c>
      <c r="AY35" s="35">
        <v>70945.45</v>
      </c>
      <c r="AZ35" s="35">
        <v>30169.58</v>
      </c>
      <c r="BA35" s="35">
        <v>30086.720000000001</v>
      </c>
      <c r="BB35" s="35" t="e">
        <f t="array" aca="1" ref="BB35" ca="1">_xludf.XLOOKUP(C35,'PL TOTAL D0'!A:A,'PL TOTAL D0'!C:C,"")</f>
        <v>#NAME?</v>
      </c>
    </row>
    <row r="36" spans="1:54" ht="15.75" customHeight="1">
      <c r="A36" s="28" t="s">
        <v>18</v>
      </c>
      <c r="B36" s="3" t="s">
        <v>356</v>
      </c>
      <c r="C36" s="4" t="s">
        <v>357</v>
      </c>
      <c r="D36" s="7" t="s">
        <v>19</v>
      </c>
      <c r="E36" s="7" t="s">
        <v>38</v>
      </c>
      <c r="F36" s="7" t="s">
        <v>285</v>
      </c>
      <c r="G36" s="7" t="e">
        <f t="shared" ca="1" si="0"/>
        <v>#NAME?</v>
      </c>
      <c r="H36" s="29" t="s">
        <v>227</v>
      </c>
      <c r="I36" s="29" t="s">
        <v>41</v>
      </c>
      <c r="J36" s="7" t="str">
        <f t="shared" si="3"/>
        <v>Não</v>
      </c>
      <c r="K36" s="30">
        <v>45498</v>
      </c>
      <c r="L36" s="7"/>
      <c r="M36" s="7" t="s">
        <v>100</v>
      </c>
      <c r="N36" s="31">
        <v>1.2E-2</v>
      </c>
      <c r="O36" s="7" t="s">
        <v>41</v>
      </c>
      <c r="P36" s="32">
        <v>0</v>
      </c>
      <c r="Q36" s="33"/>
      <c r="R36" s="33"/>
      <c r="S36" s="7" t="s">
        <v>220</v>
      </c>
      <c r="T36" s="7" t="s">
        <v>358</v>
      </c>
      <c r="U36" s="7" t="s">
        <v>38</v>
      </c>
      <c r="V36" s="29" t="e">
        <f t="shared" ca="1" si="2"/>
        <v>#NAME?</v>
      </c>
      <c r="W36" s="7"/>
      <c r="X36" s="7" t="s">
        <v>230</v>
      </c>
      <c r="Y36" s="34" t="s">
        <v>222</v>
      </c>
      <c r="Z36" s="35"/>
      <c r="AA36" s="36">
        <v>45498</v>
      </c>
      <c r="AB36" s="37">
        <v>49075100015465</v>
      </c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>
        <v>100133.4</v>
      </c>
      <c r="AY36" s="35">
        <v>131281.04999999999</v>
      </c>
      <c r="AZ36" s="35">
        <v>151363.49</v>
      </c>
      <c r="BA36" s="35">
        <v>152846.39999999999</v>
      </c>
      <c r="BB36" s="35" t="e">
        <f t="array" aca="1" ref="BB36" ca="1">_xludf.XLOOKUP(C36,'PL TOTAL D0'!A:A,'PL TOTAL D0'!C:C,"")</f>
        <v>#NAME?</v>
      </c>
    </row>
    <row r="37" spans="1:54" ht="15.75" customHeight="1">
      <c r="A37" s="28" t="s">
        <v>18</v>
      </c>
      <c r="B37" s="3" t="s">
        <v>359</v>
      </c>
      <c r="C37" s="4" t="s">
        <v>360</v>
      </c>
      <c r="D37" s="7" t="s">
        <v>110</v>
      </c>
      <c r="E37" s="7" t="s">
        <v>38</v>
      </c>
      <c r="F37" s="7" t="s">
        <v>217</v>
      </c>
      <c r="G37" s="7" t="e">
        <f t="shared" ca="1" si="0"/>
        <v>#NAME?</v>
      </c>
      <c r="H37" s="29" t="s">
        <v>218</v>
      </c>
      <c r="I37" s="29" t="s">
        <v>41</v>
      </c>
      <c r="J37" s="7" t="s">
        <v>258</v>
      </c>
      <c r="K37" s="30">
        <v>45355</v>
      </c>
      <c r="L37" s="30">
        <v>45513</v>
      </c>
      <c r="M37" s="7" t="s">
        <v>361</v>
      </c>
      <c r="N37" s="31">
        <v>0.01</v>
      </c>
      <c r="O37" s="7" t="s">
        <v>29</v>
      </c>
      <c r="P37" s="32">
        <v>0.1</v>
      </c>
      <c r="Q37" s="33"/>
      <c r="R37" s="33" t="s">
        <v>362</v>
      </c>
      <c r="S37" s="7" t="s">
        <v>264</v>
      </c>
      <c r="T37" s="7" t="s">
        <v>363</v>
      </c>
      <c r="U37" s="7" t="s">
        <v>31</v>
      </c>
      <c r="V37" s="29" t="e">
        <f t="shared" ca="1" si="2"/>
        <v>#NAME?</v>
      </c>
      <c r="W37" s="7"/>
      <c r="X37" s="7"/>
      <c r="Y37" s="34"/>
      <c r="Z37" s="35"/>
      <c r="AA37" s="36">
        <v>45355</v>
      </c>
      <c r="AB37" s="37">
        <v>49075100013942</v>
      </c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>
        <v>3006379.39</v>
      </c>
      <c r="AV37" s="35">
        <v>3019379</v>
      </c>
      <c r="AW37" s="35">
        <v>7063776</v>
      </c>
      <c r="AX37" s="35">
        <v>0</v>
      </c>
      <c r="AY37" s="35">
        <v>0</v>
      </c>
      <c r="AZ37" s="35">
        <v>0</v>
      </c>
      <c r="BA37" s="35">
        <v>0</v>
      </c>
      <c r="BB37" s="35" t="e">
        <f t="array" aca="1" ref="BB37" ca="1">_xludf.XLOOKUP(C37,'PL TOTAL D0'!A:A,'PL TOTAL D0'!C:C,"")</f>
        <v>#NAME?</v>
      </c>
    </row>
    <row r="38" spans="1:54" ht="15.75" customHeight="1">
      <c r="A38" s="28" t="s">
        <v>18</v>
      </c>
      <c r="B38" s="3" t="s">
        <v>364</v>
      </c>
      <c r="C38" s="4" t="s">
        <v>365</v>
      </c>
      <c r="D38" s="7" t="s">
        <v>110</v>
      </c>
      <c r="E38" s="7" t="s">
        <v>38</v>
      </c>
      <c r="F38" s="7" t="s">
        <v>366</v>
      </c>
      <c r="G38" s="7" t="e">
        <f t="shared" ca="1" si="0"/>
        <v>#NAME?</v>
      </c>
      <c r="H38" s="29" t="s">
        <v>239</v>
      </c>
      <c r="I38" s="29" t="s">
        <v>240</v>
      </c>
      <c r="J38" s="7" t="str">
        <f t="shared" ref="J38:J43" si="4">IF(Q38=0,"Não","Sim")</f>
        <v>Não</v>
      </c>
      <c r="K38" s="30">
        <v>44973</v>
      </c>
      <c r="L38" s="7"/>
      <c r="M38" s="7" t="s">
        <v>138</v>
      </c>
      <c r="N38" s="31">
        <v>0.02</v>
      </c>
      <c r="O38" s="7" t="s">
        <v>29</v>
      </c>
      <c r="P38" s="32">
        <v>0.2</v>
      </c>
      <c r="Q38" s="33"/>
      <c r="R38" s="49"/>
      <c r="S38" s="7" t="s">
        <v>220</v>
      </c>
      <c r="T38" s="7" t="s">
        <v>367</v>
      </c>
      <c r="U38" s="7" t="s">
        <v>38</v>
      </c>
      <c r="V38" s="29" t="e">
        <f t="shared" ca="1" si="2"/>
        <v>#NAME?</v>
      </c>
      <c r="W38" s="7"/>
      <c r="X38" s="7"/>
      <c r="Y38" s="34" t="s">
        <v>222</v>
      </c>
      <c r="Z38" s="35"/>
      <c r="AA38" s="36">
        <v>44973</v>
      </c>
      <c r="AB38" s="37">
        <v>49075100011117</v>
      </c>
      <c r="AC38" s="35"/>
      <c r="AD38" s="35"/>
      <c r="AE38" s="35"/>
      <c r="AF38" s="35">
        <v>0</v>
      </c>
      <c r="AG38" s="35">
        <v>40303.5</v>
      </c>
      <c r="AH38" s="35">
        <v>68939.38</v>
      </c>
      <c r="AI38" s="35">
        <v>69815.350000000006</v>
      </c>
      <c r="AJ38" s="35">
        <v>107537.03</v>
      </c>
      <c r="AK38" s="35">
        <v>108917.8</v>
      </c>
      <c r="AL38" s="35">
        <v>109573.66</v>
      </c>
      <c r="AM38" s="35">
        <v>109854.09</v>
      </c>
      <c r="AN38" s="35">
        <v>17.86</v>
      </c>
      <c r="AO38" s="35">
        <v>17.86</v>
      </c>
      <c r="AP38" s="35">
        <v>17.86</v>
      </c>
      <c r="AQ38" s="35">
        <v>17.86</v>
      </c>
      <c r="AR38" s="35">
        <v>17.86</v>
      </c>
      <c r="AS38" s="35">
        <v>18.77</v>
      </c>
      <c r="AT38" s="35">
        <v>18.77</v>
      </c>
      <c r="AU38" s="35">
        <v>18.77</v>
      </c>
      <c r="AV38" s="35">
        <v>18.77</v>
      </c>
      <c r="AW38" s="35">
        <v>18.77</v>
      </c>
      <c r="AX38" s="35">
        <v>18.77</v>
      </c>
      <c r="AY38" s="35">
        <v>18.77</v>
      </c>
      <c r="AZ38" s="35">
        <v>18.77</v>
      </c>
      <c r="BA38" s="35">
        <v>18.77</v>
      </c>
      <c r="BB38" s="35" t="e">
        <f t="array" aca="1" ref="BB38" ca="1">_xludf.XLOOKUP(C38,'PL TOTAL D0'!A:A,'PL TOTAL D0'!C:C,"")</f>
        <v>#NAME?</v>
      </c>
    </row>
    <row r="39" spans="1:54" ht="15.75" customHeight="1">
      <c r="A39" s="28" t="s">
        <v>18</v>
      </c>
      <c r="B39" s="3" t="s">
        <v>368</v>
      </c>
      <c r="C39" s="4" t="s">
        <v>369</v>
      </c>
      <c r="D39" s="7" t="s">
        <v>19</v>
      </c>
      <c r="E39" s="7" t="s">
        <v>38</v>
      </c>
      <c r="F39" s="7" t="s">
        <v>99</v>
      </c>
      <c r="G39" s="7" t="e">
        <f t="shared" ca="1" si="0"/>
        <v>#NAME?</v>
      </c>
      <c r="H39" s="29" t="s">
        <v>227</v>
      </c>
      <c r="I39" s="29" t="s">
        <v>41</v>
      </c>
      <c r="J39" s="7" t="str">
        <f t="shared" si="4"/>
        <v>Não</v>
      </c>
      <c r="K39" s="30">
        <v>45301</v>
      </c>
      <c r="L39" s="7"/>
      <c r="M39" s="7" t="s">
        <v>138</v>
      </c>
      <c r="N39" s="31">
        <v>1.4999999999999999E-2</v>
      </c>
      <c r="O39" s="7" t="s">
        <v>41</v>
      </c>
      <c r="P39" s="32">
        <v>0</v>
      </c>
      <c r="Q39" s="33"/>
      <c r="R39" s="47"/>
      <c r="S39" s="7" t="s">
        <v>220</v>
      </c>
      <c r="T39" s="7" t="s">
        <v>370</v>
      </c>
      <c r="U39" s="7" t="s">
        <v>371</v>
      </c>
      <c r="V39" s="29" t="e">
        <f t="shared" ca="1" si="2"/>
        <v>#NAME?</v>
      </c>
      <c r="W39" s="7"/>
      <c r="X39" s="7"/>
      <c r="Y39" s="34" t="s">
        <v>222</v>
      </c>
      <c r="Z39" s="35"/>
      <c r="AA39" s="36">
        <v>45301</v>
      </c>
      <c r="AB39" s="37">
        <v>49075100013128</v>
      </c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>
        <v>852917.92</v>
      </c>
      <c r="AS39" s="35">
        <v>861609.97</v>
      </c>
      <c r="AT39" s="35">
        <v>870146.9</v>
      </c>
      <c r="AU39" s="35">
        <v>855001.44</v>
      </c>
      <c r="AV39" s="35">
        <v>853811.19999999995</v>
      </c>
      <c r="AW39" s="35">
        <v>858755.8</v>
      </c>
      <c r="AX39" s="35">
        <v>871451.1</v>
      </c>
      <c r="AY39" s="35">
        <v>892575.51</v>
      </c>
      <c r="AZ39" s="35">
        <v>910861.8</v>
      </c>
      <c r="BA39" s="35">
        <v>925960.25</v>
      </c>
      <c r="BB39" s="35" t="e">
        <f t="array" aca="1" ref="BB39" ca="1">_xludf.XLOOKUP(C39,'PL TOTAL D0'!A:A,'PL TOTAL D0'!C:C,"")</f>
        <v>#NAME?</v>
      </c>
    </row>
    <row r="40" spans="1:54" ht="16.5" customHeight="1">
      <c r="A40" s="28" t="s">
        <v>18</v>
      </c>
      <c r="B40" s="3" t="s">
        <v>372</v>
      </c>
      <c r="C40" s="4" t="s">
        <v>373</v>
      </c>
      <c r="D40" s="7" t="s">
        <v>19</v>
      </c>
      <c r="E40" s="7" t="s">
        <v>124</v>
      </c>
      <c r="F40" s="7" t="s">
        <v>238</v>
      </c>
      <c r="G40" s="7" t="e">
        <f t="shared" ca="1" si="0"/>
        <v>#NAME?</v>
      </c>
      <c r="H40" s="29" t="s">
        <v>227</v>
      </c>
      <c r="I40" s="29" t="s">
        <v>41</v>
      </c>
      <c r="J40" s="7" t="str">
        <f t="shared" si="4"/>
        <v>Não</v>
      </c>
      <c r="K40" s="30">
        <v>44938</v>
      </c>
      <c r="L40" s="7"/>
      <c r="M40" s="7" t="s">
        <v>100</v>
      </c>
      <c r="N40" s="31">
        <v>1.2E-2</v>
      </c>
      <c r="O40" s="7" t="s">
        <v>41</v>
      </c>
      <c r="P40" s="32">
        <v>0</v>
      </c>
      <c r="Q40" s="33"/>
      <c r="R40" s="33"/>
      <c r="S40" s="7" t="s">
        <v>220</v>
      </c>
      <c r="T40" s="7" t="s">
        <v>374</v>
      </c>
      <c r="U40" s="7" t="s">
        <v>124</v>
      </c>
      <c r="V40" s="29" t="e">
        <f t="shared" ca="1" si="2"/>
        <v>#NAME?</v>
      </c>
      <c r="W40" s="7"/>
      <c r="X40" s="7"/>
      <c r="Y40" s="34" t="s">
        <v>330</v>
      </c>
      <c r="Z40" s="35"/>
      <c r="AA40" s="36">
        <v>44938</v>
      </c>
      <c r="AB40" s="37">
        <v>49075100003661</v>
      </c>
      <c r="AC40" s="35"/>
      <c r="AD40" s="35"/>
      <c r="AE40" s="35"/>
      <c r="AF40" s="35">
        <v>108567.08</v>
      </c>
      <c r="AG40" s="35">
        <v>109412.19</v>
      </c>
      <c r="AH40" s="35">
        <v>110591.27</v>
      </c>
      <c r="AI40" s="35">
        <v>131524.98000000001</v>
      </c>
      <c r="AJ40" s="35">
        <v>117722.06</v>
      </c>
      <c r="AK40" s="35">
        <v>118731.32</v>
      </c>
      <c r="AL40" s="35">
        <v>139849.87</v>
      </c>
      <c r="AM40" s="35">
        <v>141196.37</v>
      </c>
      <c r="AN40" s="35">
        <v>162330.96</v>
      </c>
      <c r="AO40" s="35">
        <v>163717.89000000001</v>
      </c>
      <c r="AP40" s="35">
        <v>154515.38</v>
      </c>
      <c r="AQ40" s="35">
        <v>155660.59</v>
      </c>
      <c r="AR40" s="35">
        <v>156763.01</v>
      </c>
      <c r="AS40" s="35">
        <v>167964.34</v>
      </c>
      <c r="AT40" s="35">
        <v>169309.23</v>
      </c>
      <c r="AU40" s="35">
        <v>170521.51</v>
      </c>
      <c r="AV40" s="35">
        <v>171729.8</v>
      </c>
      <c r="AW40" s="35">
        <v>162558.9</v>
      </c>
      <c r="AX40" s="35">
        <v>163460</v>
      </c>
      <c r="AY40" s="35">
        <v>164847.32</v>
      </c>
      <c r="AZ40" s="35">
        <v>165531.13</v>
      </c>
      <c r="BA40" s="35">
        <v>166964.72</v>
      </c>
      <c r="BB40" s="35" t="e">
        <f t="array" aca="1" ref="BB40" ca="1">_xludf.XLOOKUP(C40,'PL TOTAL D0'!A:A,'PL TOTAL D0'!C:C,"")</f>
        <v>#NAME?</v>
      </c>
    </row>
    <row r="41" spans="1:54" ht="16.5" customHeight="1">
      <c r="A41" s="28" t="s">
        <v>18</v>
      </c>
      <c r="B41" s="3" t="s">
        <v>375</v>
      </c>
      <c r="C41" s="4" t="s">
        <v>376</v>
      </c>
      <c r="D41" s="7" t="s">
        <v>19</v>
      </c>
      <c r="E41" s="7" t="s">
        <v>124</v>
      </c>
      <c r="F41" s="7" t="s">
        <v>244</v>
      </c>
      <c r="G41" s="7" t="e">
        <f t="shared" ca="1" si="0"/>
        <v>#NAME?</v>
      </c>
      <c r="H41" s="29" t="s">
        <v>239</v>
      </c>
      <c r="I41" s="29" t="s">
        <v>298</v>
      </c>
      <c r="J41" s="7" t="str">
        <f t="shared" si="4"/>
        <v>Não</v>
      </c>
      <c r="K41" s="30">
        <v>45247</v>
      </c>
      <c r="L41" s="7"/>
      <c r="M41" s="7" t="s">
        <v>100</v>
      </c>
      <c r="N41" s="31">
        <v>1.2E-2</v>
      </c>
      <c r="O41" s="7" t="s">
        <v>41</v>
      </c>
      <c r="P41" s="32">
        <v>0</v>
      </c>
      <c r="Q41" s="33"/>
      <c r="R41" s="33"/>
      <c r="S41" s="7" t="s">
        <v>220</v>
      </c>
      <c r="T41" s="7" t="s">
        <v>377</v>
      </c>
      <c r="U41" s="7" t="s">
        <v>124</v>
      </c>
      <c r="V41" s="29" t="e">
        <f t="shared" ca="1" si="2"/>
        <v>#NAME?</v>
      </c>
      <c r="W41" s="7"/>
      <c r="X41" s="7"/>
      <c r="Y41" s="34" t="s">
        <v>222</v>
      </c>
      <c r="Z41" s="35"/>
      <c r="AA41" s="36">
        <v>45247</v>
      </c>
      <c r="AB41" s="37">
        <v>49075100012164</v>
      </c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>
        <v>0</v>
      </c>
      <c r="AQ41" s="35">
        <v>0</v>
      </c>
      <c r="AR41" s="35">
        <v>0</v>
      </c>
      <c r="AS41" s="35">
        <v>0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35" t="e">
        <f t="array" aca="1" ref="BB41" ca="1">_xludf.XLOOKUP(C41,'PL TOTAL D0'!A:A,'PL TOTAL D0'!C:C,"")</f>
        <v>#NAME?</v>
      </c>
    </row>
    <row r="42" spans="1:54" ht="16.5" customHeight="1">
      <c r="A42" s="28" t="s">
        <v>18</v>
      </c>
      <c r="B42" s="42" t="s">
        <v>378</v>
      </c>
      <c r="C42" s="43" t="s">
        <v>379</v>
      </c>
      <c r="D42" s="7" t="s">
        <v>110</v>
      </c>
      <c r="E42" s="7" t="s">
        <v>38</v>
      </c>
      <c r="F42" s="7" t="s">
        <v>217</v>
      </c>
      <c r="G42" s="7" t="e">
        <f t="shared" ca="1" si="0"/>
        <v>#NAME?</v>
      </c>
      <c r="H42" s="29" t="s">
        <v>218</v>
      </c>
      <c r="I42" s="29" t="s">
        <v>41</v>
      </c>
      <c r="J42" s="7" t="str">
        <f t="shared" si="4"/>
        <v>Não</v>
      </c>
      <c r="K42" s="30">
        <v>45383</v>
      </c>
      <c r="L42" s="30">
        <v>45527</v>
      </c>
      <c r="M42" s="7" t="s">
        <v>87</v>
      </c>
      <c r="N42" s="31">
        <v>0</v>
      </c>
      <c r="O42" s="7" t="s">
        <v>41</v>
      </c>
      <c r="P42" s="32">
        <v>0</v>
      </c>
      <c r="Q42" s="33"/>
      <c r="R42" s="33"/>
      <c r="S42" s="7" t="s">
        <v>220</v>
      </c>
      <c r="T42" s="6" t="s">
        <v>380</v>
      </c>
      <c r="U42" s="7" t="s">
        <v>38</v>
      </c>
      <c r="V42" s="29" t="e">
        <f t="shared" ca="1" si="2"/>
        <v>#NAME?</v>
      </c>
      <c r="W42" s="7"/>
      <c r="X42" s="7"/>
      <c r="Y42" s="34"/>
      <c r="Z42" s="35"/>
      <c r="AA42" s="36">
        <v>45383</v>
      </c>
      <c r="AB42" s="37">
        <v>49075100014000</v>
      </c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>
        <v>450.54</v>
      </c>
      <c r="AU42" s="35">
        <v>454.49</v>
      </c>
      <c r="AV42" s="35">
        <v>457.01</v>
      </c>
      <c r="AW42" s="35">
        <v>460.58</v>
      </c>
      <c r="AX42" s="35">
        <v>0</v>
      </c>
      <c r="AY42" s="35">
        <v>0</v>
      </c>
      <c r="AZ42" s="35">
        <v>0</v>
      </c>
      <c r="BA42" s="35">
        <v>0</v>
      </c>
      <c r="BB42" s="35" t="e">
        <f t="array" aca="1" ref="BB42" ca="1">_xludf.XLOOKUP(C42,'PL TOTAL D0'!A:A,'PL TOTAL D0'!C:C,"")</f>
        <v>#NAME?</v>
      </c>
    </row>
    <row r="43" spans="1:54" ht="16.5" customHeight="1">
      <c r="A43" s="28" t="s">
        <v>18</v>
      </c>
      <c r="B43" s="50" t="s">
        <v>381</v>
      </c>
      <c r="C43" s="44" t="s">
        <v>382</v>
      </c>
      <c r="D43" s="7" t="s">
        <v>19</v>
      </c>
      <c r="E43" s="7" t="s">
        <v>20</v>
      </c>
      <c r="F43" s="7" t="s">
        <v>339</v>
      </c>
      <c r="G43" s="7" t="e">
        <f t="shared" ca="1" si="0"/>
        <v>#NAME?</v>
      </c>
      <c r="H43" s="29" t="s">
        <v>239</v>
      </c>
      <c r="I43" s="29" t="s">
        <v>286</v>
      </c>
      <c r="J43" s="7" t="str">
        <f t="shared" si="4"/>
        <v>Não</v>
      </c>
      <c r="K43" s="30">
        <v>45203</v>
      </c>
      <c r="L43" s="7"/>
      <c r="M43" s="7" t="s">
        <v>100</v>
      </c>
      <c r="N43" s="31">
        <v>1.2E-2</v>
      </c>
      <c r="O43" s="7" t="s">
        <v>41</v>
      </c>
      <c r="P43" s="32">
        <v>0</v>
      </c>
      <c r="Q43" s="33"/>
      <c r="R43" s="33"/>
      <c r="S43" s="7" t="s">
        <v>220</v>
      </c>
      <c r="T43" s="7" t="s">
        <v>383</v>
      </c>
      <c r="U43" s="7" t="s">
        <v>94</v>
      </c>
      <c r="V43" s="29" t="e">
        <f t="shared" ca="1" si="2"/>
        <v>#NAME?</v>
      </c>
      <c r="W43" s="7"/>
      <c r="X43" s="7"/>
      <c r="Y43" s="34" t="s">
        <v>222</v>
      </c>
      <c r="Z43" s="35"/>
      <c r="AA43" s="36">
        <v>45203</v>
      </c>
      <c r="AB43" s="37">
        <v>49075100011125</v>
      </c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>
        <v>0</v>
      </c>
      <c r="AO43" s="35">
        <v>0</v>
      </c>
      <c r="AP43" s="35">
        <v>10072.32</v>
      </c>
      <c r="AQ43" s="35">
        <v>20154.5</v>
      </c>
      <c r="AR43" s="35">
        <v>20328.419999999998</v>
      </c>
      <c r="AS43" s="35">
        <v>20490.560000000001</v>
      </c>
      <c r="AT43" s="35">
        <v>20653.07</v>
      </c>
      <c r="AU43" s="35">
        <v>20796.53</v>
      </c>
      <c r="AV43" s="35">
        <v>20931.7</v>
      </c>
      <c r="AW43" s="35">
        <v>21081.77</v>
      </c>
      <c r="AX43" s="35">
        <v>21242.82</v>
      </c>
      <c r="AY43" s="35">
        <v>21395.16</v>
      </c>
      <c r="AZ43" s="35">
        <v>21534.01</v>
      </c>
      <c r="BA43" s="35">
        <v>0</v>
      </c>
      <c r="BB43" s="35" t="e">
        <f t="array" aca="1" ref="BB43" ca="1">_xludf.XLOOKUP(C43,'PL TOTAL D0'!A:A,'PL TOTAL D0'!C:C,"")</f>
        <v>#NAME?</v>
      </c>
    </row>
    <row r="44" spans="1:54" ht="15.75" customHeight="1">
      <c r="A44" s="28" t="s">
        <v>18</v>
      </c>
      <c r="B44" s="3" t="s">
        <v>384</v>
      </c>
      <c r="C44" s="51" t="s">
        <v>385</v>
      </c>
      <c r="D44" s="7" t="s">
        <v>19</v>
      </c>
      <c r="E44" s="7" t="s">
        <v>38</v>
      </c>
      <c r="F44" s="7" t="s">
        <v>285</v>
      </c>
      <c r="G44" s="7" t="e">
        <f t="shared" ca="1" si="0"/>
        <v>#NAME?</v>
      </c>
      <c r="H44" s="29" t="s">
        <v>218</v>
      </c>
      <c r="I44" s="29" t="s">
        <v>41</v>
      </c>
      <c r="J44" s="7" t="str">
        <f t="shared" ref="J44:J45" si="5">IF(R44=0,"Não","Sim")</f>
        <v>Sim</v>
      </c>
      <c r="K44" s="30">
        <v>45042</v>
      </c>
      <c r="L44" s="30">
        <v>45449</v>
      </c>
      <c r="M44" s="7" t="s">
        <v>100</v>
      </c>
      <c r="N44" s="31">
        <v>0.01</v>
      </c>
      <c r="O44" s="7" t="s">
        <v>41</v>
      </c>
      <c r="P44" s="32">
        <v>0</v>
      </c>
      <c r="Q44" s="33"/>
      <c r="R44" s="47" t="s">
        <v>386</v>
      </c>
      <c r="S44" s="7" t="s">
        <v>220</v>
      </c>
      <c r="T44" s="7" t="s">
        <v>387</v>
      </c>
      <c r="U44" s="7" t="s">
        <v>38</v>
      </c>
      <c r="V44" s="29" t="e">
        <f t="shared" ca="1" si="2"/>
        <v>#NAME?</v>
      </c>
      <c r="W44" s="7"/>
      <c r="X44" s="7"/>
      <c r="Y44" s="34" t="s">
        <v>222</v>
      </c>
      <c r="Z44" s="35"/>
      <c r="AA44" s="36">
        <v>45042</v>
      </c>
      <c r="AB44" s="37">
        <v>49075100011133</v>
      </c>
      <c r="AC44" s="35"/>
      <c r="AD44" s="35"/>
      <c r="AE44" s="35"/>
      <c r="AF44" s="35"/>
      <c r="AG44" s="35"/>
      <c r="AH44" s="35"/>
      <c r="AI44" s="35">
        <v>1684755.32</v>
      </c>
      <c r="AJ44" s="35">
        <v>1644341.39</v>
      </c>
      <c r="AK44" s="35">
        <v>1637940.49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0</v>
      </c>
      <c r="AY44" s="35">
        <v>0</v>
      </c>
      <c r="AZ44" s="35">
        <v>0</v>
      </c>
      <c r="BA44" s="35">
        <v>0</v>
      </c>
      <c r="BB44" s="35" t="e">
        <f t="array" aca="1" ref="BB44" ca="1">_xludf.XLOOKUP(C44,'PL TOTAL D0'!A:A,'PL TOTAL D0'!C:C,"")</f>
        <v>#NAME?</v>
      </c>
    </row>
    <row r="45" spans="1:54" ht="15.75" customHeight="1">
      <c r="A45" s="28" t="s">
        <v>18</v>
      </c>
      <c r="B45" s="3" t="s">
        <v>388</v>
      </c>
      <c r="C45" s="52" t="s">
        <v>389</v>
      </c>
      <c r="D45" s="7" t="s">
        <v>110</v>
      </c>
      <c r="E45" s="7" t="s">
        <v>38</v>
      </c>
      <c r="F45" s="7" t="s">
        <v>279</v>
      </c>
      <c r="G45" s="7" t="e">
        <f t="shared" ca="1" si="0"/>
        <v>#NAME?</v>
      </c>
      <c r="H45" s="29" t="s">
        <v>239</v>
      </c>
      <c r="I45" s="29" t="s">
        <v>280</v>
      </c>
      <c r="J45" s="7" t="str">
        <f t="shared" si="5"/>
        <v>Não</v>
      </c>
      <c r="K45" s="30">
        <v>45580</v>
      </c>
      <c r="L45" s="30"/>
      <c r="M45" s="7" t="s">
        <v>87</v>
      </c>
      <c r="N45" s="53">
        <v>3.0000000000000001E-3</v>
      </c>
      <c r="O45" s="54" t="s">
        <v>41</v>
      </c>
      <c r="P45" s="55">
        <v>0</v>
      </c>
      <c r="Q45" s="33" t="s">
        <v>113</v>
      </c>
      <c r="R45" s="47"/>
      <c r="S45" s="7" t="s">
        <v>220</v>
      </c>
      <c r="T45" s="7" t="s">
        <v>390</v>
      </c>
      <c r="U45" s="7" t="s">
        <v>112</v>
      </c>
      <c r="V45" s="29" t="e">
        <f t="shared" ca="1" si="2"/>
        <v>#NAME?</v>
      </c>
      <c r="W45" s="7"/>
      <c r="X45" s="7" t="s">
        <v>32</v>
      </c>
      <c r="Y45" s="34"/>
      <c r="Z45" s="35"/>
      <c r="AA45" s="36"/>
      <c r="AB45" s="37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>
        <v>4.3</v>
      </c>
      <c r="BB45" s="35" t="e">
        <f t="array" aca="1" ref="BB45" ca="1">_xludf.XLOOKUP(C45,'PL TOTAL D0'!A:A,'PL TOTAL D0'!C:C,"")</f>
        <v>#NAME?</v>
      </c>
    </row>
    <row r="46" spans="1:54" ht="15.75" customHeight="1">
      <c r="A46" s="28" t="s">
        <v>18</v>
      </c>
      <c r="B46" s="56" t="s">
        <v>391</v>
      </c>
      <c r="C46" s="57" t="s">
        <v>392</v>
      </c>
      <c r="D46" s="7" t="s">
        <v>19</v>
      </c>
      <c r="E46" s="7" t="s">
        <v>20</v>
      </c>
      <c r="F46" s="7" t="s">
        <v>290</v>
      </c>
      <c r="G46" s="7" t="e">
        <f t="shared" ca="1" si="0"/>
        <v>#NAME?</v>
      </c>
      <c r="H46" s="29" t="s">
        <v>227</v>
      </c>
      <c r="I46" s="29" t="s">
        <v>41</v>
      </c>
      <c r="J46" s="7" t="str">
        <f t="shared" ref="J46:J54" si="6">IF(Q46=0,"Não","Sim")</f>
        <v>Não</v>
      </c>
      <c r="K46" s="30">
        <v>45279</v>
      </c>
      <c r="L46" s="7"/>
      <c r="M46" s="7" t="s">
        <v>100</v>
      </c>
      <c r="N46" s="58">
        <v>1.2E-2</v>
      </c>
      <c r="O46" s="59" t="s">
        <v>29</v>
      </c>
      <c r="P46" s="60">
        <v>0.1</v>
      </c>
      <c r="Q46" s="33"/>
      <c r="R46" s="47" t="s">
        <v>393</v>
      </c>
      <c r="S46" s="7" t="s">
        <v>220</v>
      </c>
      <c r="T46" s="7" t="s">
        <v>394</v>
      </c>
      <c r="U46" s="7" t="s">
        <v>94</v>
      </c>
      <c r="V46" s="29" t="e">
        <f t="shared" ca="1" si="2"/>
        <v>#NAME?</v>
      </c>
      <c r="W46" s="7"/>
      <c r="X46" s="7"/>
      <c r="Y46" s="34" t="s">
        <v>222</v>
      </c>
      <c r="Z46" s="35"/>
      <c r="AA46" s="36">
        <v>45279</v>
      </c>
      <c r="AB46" s="37">
        <v>49075100012911</v>
      </c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>
        <v>0</v>
      </c>
      <c r="AR46" s="35">
        <v>157121.73000000001</v>
      </c>
      <c r="AS46" s="35">
        <v>158173.04999999999</v>
      </c>
      <c r="AT46" s="35">
        <v>158825.91</v>
      </c>
      <c r="AU46" s="35">
        <v>160025.75</v>
      </c>
      <c r="AV46" s="35">
        <v>161160.4</v>
      </c>
      <c r="AW46" s="35">
        <v>162345.4</v>
      </c>
      <c r="AX46" s="35">
        <v>163296.79999999999</v>
      </c>
      <c r="AY46" s="35">
        <v>164602.91</v>
      </c>
      <c r="AZ46" s="35">
        <v>165708.53</v>
      </c>
      <c r="BA46" s="35">
        <v>167128.35999999999</v>
      </c>
      <c r="BB46" s="35" t="e">
        <f t="array" aca="1" ref="BB46" ca="1">_xludf.XLOOKUP(C46,'PL TOTAL D0'!A:A,'PL TOTAL D0'!C:C,"")</f>
        <v>#NAME?</v>
      </c>
    </row>
    <row r="47" spans="1:54" ht="15.75" customHeight="1">
      <c r="A47" s="28" t="s">
        <v>18</v>
      </c>
      <c r="B47" s="14" t="s">
        <v>76</v>
      </c>
      <c r="C47" s="4" t="s">
        <v>77</v>
      </c>
      <c r="D47" s="7" t="s">
        <v>19</v>
      </c>
      <c r="E47" s="7" t="s">
        <v>20</v>
      </c>
      <c r="F47" s="7" t="s">
        <v>290</v>
      </c>
      <c r="G47" s="7" t="e">
        <f t="shared" ca="1" si="0"/>
        <v>#NAME?</v>
      </c>
      <c r="H47" s="29" t="s">
        <v>239</v>
      </c>
      <c r="I47" s="29" t="s">
        <v>395</v>
      </c>
      <c r="J47" s="7" t="str">
        <f t="shared" si="6"/>
        <v>Não</v>
      </c>
      <c r="K47" s="30">
        <v>45027</v>
      </c>
      <c r="L47" s="7"/>
      <c r="M47" s="7" t="s">
        <v>138</v>
      </c>
      <c r="N47" s="31">
        <v>1.4999999999999999E-2</v>
      </c>
      <c r="O47" s="7" t="s">
        <v>29</v>
      </c>
      <c r="P47" s="32">
        <v>0.1</v>
      </c>
      <c r="Q47" s="33"/>
      <c r="R47" s="33"/>
      <c r="S47" s="7" t="s">
        <v>220</v>
      </c>
      <c r="T47" s="7" t="s">
        <v>396</v>
      </c>
      <c r="U47" s="7" t="s">
        <v>94</v>
      </c>
      <c r="V47" s="29" t="e">
        <f t="shared" ca="1" si="2"/>
        <v>#NAME?</v>
      </c>
      <c r="W47" s="7"/>
      <c r="X47" s="7"/>
      <c r="Y47" s="34" t="s">
        <v>222</v>
      </c>
      <c r="Z47" s="35"/>
      <c r="AA47" s="36">
        <v>45027</v>
      </c>
      <c r="AB47" s="37">
        <v>49075100012172</v>
      </c>
      <c r="AC47" s="35"/>
      <c r="AD47" s="35"/>
      <c r="AE47" s="35"/>
      <c r="AF47" s="35"/>
      <c r="AG47" s="35"/>
      <c r="AH47" s="35">
        <v>0</v>
      </c>
      <c r="AI47" s="35">
        <v>194185.85</v>
      </c>
      <c r="AJ47" s="35">
        <v>461665.96</v>
      </c>
      <c r="AK47" s="35">
        <v>473644.04</v>
      </c>
      <c r="AL47" s="35">
        <v>276192.78999999998</v>
      </c>
      <c r="AM47" s="35">
        <v>274251.90000000002</v>
      </c>
      <c r="AN47" s="35">
        <v>276050.98</v>
      </c>
      <c r="AO47" s="35">
        <v>276097.3</v>
      </c>
      <c r="AP47" s="35">
        <v>282389.02</v>
      </c>
      <c r="AQ47" s="35">
        <v>287907.38</v>
      </c>
      <c r="AR47" s="35">
        <v>283734.05</v>
      </c>
      <c r="AS47" s="35">
        <v>286191.43</v>
      </c>
      <c r="AT47" s="35">
        <v>540494.52</v>
      </c>
      <c r="AU47" s="35">
        <v>465561.03</v>
      </c>
      <c r="AV47" s="35">
        <v>704252.2</v>
      </c>
      <c r="AW47" s="35">
        <v>708956.3</v>
      </c>
      <c r="AX47" s="35">
        <v>717389.2</v>
      </c>
      <c r="AY47" s="35">
        <v>724415.59</v>
      </c>
      <c r="AZ47" s="35">
        <v>744957.57</v>
      </c>
      <c r="BA47" s="35">
        <v>711517.98</v>
      </c>
      <c r="BB47" s="35" t="e">
        <f t="array" aca="1" ref="BB47" ca="1">_xludf.XLOOKUP(C47,'PL TOTAL D0'!A:A,'PL TOTAL D0'!C:C,"")</f>
        <v>#NAME?</v>
      </c>
    </row>
    <row r="48" spans="1:54" ht="15.75" customHeight="1">
      <c r="A48" s="28" t="s">
        <v>18</v>
      </c>
      <c r="B48" s="3" t="s">
        <v>76</v>
      </c>
      <c r="C48" s="4" t="s">
        <v>397</v>
      </c>
      <c r="D48" s="7" t="s">
        <v>19</v>
      </c>
      <c r="E48" s="7" t="s">
        <v>20</v>
      </c>
      <c r="F48" s="7" t="s">
        <v>290</v>
      </c>
      <c r="G48" s="7" t="e">
        <f t="shared" ca="1" si="0"/>
        <v>#NAME?</v>
      </c>
      <c r="H48" s="29" t="s">
        <v>239</v>
      </c>
      <c r="I48" s="29" t="s">
        <v>240</v>
      </c>
      <c r="J48" s="7" t="str">
        <f t="shared" si="6"/>
        <v>Não</v>
      </c>
      <c r="K48" s="30">
        <v>44998</v>
      </c>
      <c r="L48" s="7"/>
      <c r="M48" s="7" t="s">
        <v>100</v>
      </c>
      <c r="N48" s="31">
        <v>1.2E-2</v>
      </c>
      <c r="O48" s="7" t="s">
        <v>41</v>
      </c>
      <c r="P48" s="32">
        <v>0</v>
      </c>
      <c r="Q48" s="33"/>
      <c r="R48" s="33"/>
      <c r="S48" s="7" t="s">
        <v>220</v>
      </c>
      <c r="T48" s="7" t="s">
        <v>396</v>
      </c>
      <c r="U48" s="7" t="s">
        <v>94</v>
      </c>
      <c r="V48" s="29" t="e">
        <f t="shared" ca="1" si="2"/>
        <v>#NAME?</v>
      </c>
      <c r="W48" s="7"/>
      <c r="X48" s="7"/>
      <c r="Y48" s="34" t="s">
        <v>222</v>
      </c>
      <c r="Z48" s="35"/>
      <c r="AA48" s="36">
        <v>44998</v>
      </c>
      <c r="AB48" s="37">
        <v>49075100008647</v>
      </c>
      <c r="AC48" s="35"/>
      <c r="AD48" s="35"/>
      <c r="AE48" s="35"/>
      <c r="AF48" s="35"/>
      <c r="AG48" s="35"/>
      <c r="AH48" s="35">
        <v>3571441.62</v>
      </c>
      <c r="AI48" s="35">
        <v>3908519.48</v>
      </c>
      <c r="AJ48" s="35">
        <v>3182425.32</v>
      </c>
      <c r="AK48" s="35">
        <v>2082493.54</v>
      </c>
      <c r="AL48" s="35">
        <v>1015957.57</v>
      </c>
      <c r="AM48" s="35">
        <v>657075.80000000005</v>
      </c>
      <c r="AN48" s="35">
        <v>296915.45</v>
      </c>
      <c r="AO48" s="35">
        <v>299398.27</v>
      </c>
      <c r="AP48" s="35">
        <v>99133.3</v>
      </c>
      <c r="AQ48" s="35">
        <v>99661.46</v>
      </c>
      <c r="AR48" s="35">
        <v>100730.48</v>
      </c>
      <c r="AS48" s="35">
        <v>101401.17</v>
      </c>
      <c r="AT48" s="35">
        <v>0</v>
      </c>
      <c r="AU48" s="35">
        <v>0</v>
      </c>
      <c r="AV48" s="35">
        <v>0</v>
      </c>
      <c r="AW48" s="35">
        <v>1.61</v>
      </c>
      <c r="AX48" s="35">
        <v>1.61</v>
      </c>
      <c r="AY48" s="35">
        <v>1.61</v>
      </c>
      <c r="AZ48" s="35">
        <v>0</v>
      </c>
      <c r="BA48" s="35">
        <v>0</v>
      </c>
      <c r="BB48" s="35" t="e">
        <f t="array" aca="1" ref="BB48" ca="1">_xludf.XLOOKUP(C48,'PL TOTAL D0'!A:A,'PL TOTAL D0'!C:C,"")</f>
        <v>#NAME?</v>
      </c>
    </row>
    <row r="49" spans="1:54" ht="15.75" customHeight="1">
      <c r="A49" s="28" t="s">
        <v>18</v>
      </c>
      <c r="B49" s="3" t="s">
        <v>398</v>
      </c>
      <c r="C49" s="4" t="s">
        <v>399</v>
      </c>
      <c r="D49" s="7" t="s">
        <v>19</v>
      </c>
      <c r="E49" s="7" t="s">
        <v>20</v>
      </c>
      <c r="F49" s="7" t="s">
        <v>290</v>
      </c>
      <c r="G49" s="7" t="e">
        <f t="shared" ca="1" si="0"/>
        <v>#NAME?</v>
      </c>
      <c r="H49" s="29" t="s">
        <v>227</v>
      </c>
      <c r="I49" s="29" t="s">
        <v>41</v>
      </c>
      <c r="J49" s="7" t="str">
        <f t="shared" si="6"/>
        <v>Não</v>
      </c>
      <c r="K49" s="30">
        <v>45020</v>
      </c>
      <c r="L49" s="7"/>
      <c r="M49" s="7" t="s">
        <v>28</v>
      </c>
      <c r="N49" s="31">
        <v>1.2E-2</v>
      </c>
      <c r="O49" s="7" t="s">
        <v>29</v>
      </c>
      <c r="P49" s="32">
        <v>0.1</v>
      </c>
      <c r="Q49" s="33"/>
      <c r="R49" s="33" t="s">
        <v>400</v>
      </c>
      <c r="S49" s="7" t="s">
        <v>220</v>
      </c>
      <c r="T49" s="7" t="s">
        <v>401</v>
      </c>
      <c r="U49" s="7" t="s">
        <v>94</v>
      </c>
      <c r="V49" s="29" t="e">
        <f t="shared" ca="1" si="2"/>
        <v>#NAME?</v>
      </c>
      <c r="W49" s="7"/>
      <c r="X49" s="7"/>
      <c r="Y49" s="34" t="s">
        <v>222</v>
      </c>
      <c r="Z49" s="35"/>
      <c r="AA49" s="36">
        <v>45020</v>
      </c>
      <c r="AB49" s="37">
        <v>49075100004544</v>
      </c>
      <c r="AC49" s="35"/>
      <c r="AD49" s="35"/>
      <c r="AE49" s="35"/>
      <c r="AF49" s="35"/>
      <c r="AG49" s="35"/>
      <c r="AH49" s="35">
        <v>0</v>
      </c>
      <c r="AI49" s="35">
        <v>60428.36</v>
      </c>
      <c r="AJ49" s="35">
        <v>81126.58</v>
      </c>
      <c r="AK49" s="35">
        <v>101955.21</v>
      </c>
      <c r="AL49" s="35">
        <v>102832.14</v>
      </c>
      <c r="AM49" s="35">
        <v>103894.93</v>
      </c>
      <c r="AN49" s="35">
        <v>104759.85</v>
      </c>
      <c r="AO49" s="35">
        <v>105447.51</v>
      </c>
      <c r="AP49" s="35">
        <v>106231.64</v>
      </c>
      <c r="AQ49" s="35">
        <v>156714.47</v>
      </c>
      <c r="AR49" s="35">
        <v>158148.68</v>
      </c>
      <c r="AS49" s="35">
        <v>159430.74</v>
      </c>
      <c r="AT49" s="35">
        <v>160710.31</v>
      </c>
      <c r="AU49" s="35">
        <v>161769.12</v>
      </c>
      <c r="AV49" s="35">
        <v>161921.1</v>
      </c>
      <c r="AW49" s="35">
        <v>162917.4</v>
      </c>
      <c r="AX49" s="35">
        <v>164692.1</v>
      </c>
      <c r="AY49" s="35">
        <v>166315.49</v>
      </c>
      <c r="AZ49" s="35">
        <v>166798.85</v>
      </c>
      <c r="BA49" s="35">
        <v>166621.6</v>
      </c>
      <c r="BB49" s="35" t="e">
        <f t="array" aca="1" ref="BB49" ca="1">_xludf.XLOOKUP(C49,'PL TOTAL D0'!A:A,'PL TOTAL D0'!C:C,"")</f>
        <v>#NAME?</v>
      </c>
    </row>
    <row r="50" spans="1:54" ht="15.75" customHeight="1">
      <c r="A50" s="28" t="s">
        <v>18</v>
      </c>
      <c r="B50" s="3" t="s">
        <v>402</v>
      </c>
      <c r="C50" s="4" t="s">
        <v>403</v>
      </c>
      <c r="D50" s="7" t="s">
        <v>19</v>
      </c>
      <c r="E50" s="7" t="s">
        <v>124</v>
      </c>
      <c r="F50" s="7" t="s">
        <v>404</v>
      </c>
      <c r="G50" s="7" t="e">
        <f t="shared" ca="1" si="0"/>
        <v>#NAME?</v>
      </c>
      <c r="H50" s="29" t="s">
        <v>239</v>
      </c>
      <c r="I50" s="29" t="s">
        <v>240</v>
      </c>
      <c r="J50" s="7" t="str">
        <f t="shared" si="6"/>
        <v>Não</v>
      </c>
      <c r="K50" s="30">
        <v>45166</v>
      </c>
      <c r="L50" s="30"/>
      <c r="M50" s="7" t="s">
        <v>100</v>
      </c>
      <c r="N50" s="31">
        <v>1.2E-2</v>
      </c>
      <c r="O50" s="7" t="s">
        <v>41</v>
      </c>
      <c r="P50" s="32">
        <v>0</v>
      </c>
      <c r="Q50" s="33"/>
      <c r="R50" s="33" t="s">
        <v>405</v>
      </c>
      <c r="S50" s="7" t="s">
        <v>220</v>
      </c>
      <c r="T50" s="7" t="s">
        <v>406</v>
      </c>
      <c r="U50" s="7" t="s">
        <v>124</v>
      </c>
      <c r="V50" s="29" t="e">
        <f t="shared" ca="1" si="2"/>
        <v>#NAME?</v>
      </c>
      <c r="W50" s="7"/>
      <c r="X50" s="7"/>
      <c r="Y50" s="34" t="s">
        <v>222</v>
      </c>
      <c r="Z50" s="35"/>
      <c r="AA50" s="36">
        <v>45166</v>
      </c>
      <c r="AB50" s="37">
        <v>49075100011141</v>
      </c>
      <c r="AC50" s="35"/>
      <c r="AD50" s="35"/>
      <c r="AE50" s="35"/>
      <c r="AF50" s="35">
        <v>0</v>
      </c>
      <c r="AG50" s="35">
        <v>0</v>
      </c>
      <c r="AH50" s="35">
        <v>0</v>
      </c>
      <c r="AI50" s="35">
        <v>0</v>
      </c>
      <c r="AJ50" s="35">
        <v>0</v>
      </c>
      <c r="AK50" s="35">
        <v>0</v>
      </c>
      <c r="AL50" s="35">
        <v>0</v>
      </c>
      <c r="AM50" s="35">
        <v>0</v>
      </c>
      <c r="AN50" s="35">
        <v>0</v>
      </c>
      <c r="AO50" s="35">
        <v>0</v>
      </c>
      <c r="AP50" s="35">
        <v>0</v>
      </c>
      <c r="AQ50" s="35">
        <v>0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  <c r="AW50" s="35">
        <v>0</v>
      </c>
      <c r="AX50" s="35">
        <v>0</v>
      </c>
      <c r="AY50" s="35">
        <v>0</v>
      </c>
      <c r="AZ50" s="35">
        <v>0</v>
      </c>
      <c r="BA50" s="35">
        <v>0</v>
      </c>
      <c r="BB50" s="35" t="e">
        <f t="array" aca="1" ref="BB50" ca="1">_xludf.XLOOKUP(C50,'PL TOTAL D0'!A:A,'PL TOTAL D0'!C:C,"")</f>
        <v>#NAME?</v>
      </c>
    </row>
    <row r="51" spans="1:54" ht="15.75" customHeight="1">
      <c r="A51" s="28" t="s">
        <v>18</v>
      </c>
      <c r="B51" s="17" t="s">
        <v>407</v>
      </c>
      <c r="C51" s="61" t="s">
        <v>408</v>
      </c>
      <c r="D51" s="7" t="s">
        <v>19</v>
      </c>
      <c r="E51" s="7" t="s">
        <v>20</v>
      </c>
      <c r="F51" s="7" t="s">
        <v>339</v>
      </c>
      <c r="G51" s="7" t="e">
        <f t="shared" ca="1" si="0"/>
        <v>#NAME?</v>
      </c>
      <c r="H51" s="29" t="s">
        <v>227</v>
      </c>
      <c r="I51" s="29" t="s">
        <v>41</v>
      </c>
      <c r="J51" s="7" t="str">
        <f t="shared" si="6"/>
        <v>Não</v>
      </c>
      <c r="K51" s="30">
        <v>45190</v>
      </c>
      <c r="L51" s="30"/>
      <c r="M51" s="7" t="s">
        <v>100</v>
      </c>
      <c r="N51" s="31">
        <v>1.2E-2</v>
      </c>
      <c r="O51" s="7" t="s">
        <v>41</v>
      </c>
      <c r="P51" s="32">
        <v>0</v>
      </c>
      <c r="Q51" s="33"/>
      <c r="R51" s="47" t="s">
        <v>409</v>
      </c>
      <c r="S51" s="7" t="s">
        <v>220</v>
      </c>
      <c r="T51" s="7" t="s">
        <v>410</v>
      </c>
      <c r="U51" s="7" t="s">
        <v>94</v>
      </c>
      <c r="V51" s="29" t="e">
        <f t="shared" ca="1" si="2"/>
        <v>#NAME?</v>
      </c>
      <c r="W51" s="7"/>
      <c r="X51" s="7"/>
      <c r="Y51" s="34" t="s">
        <v>222</v>
      </c>
      <c r="Z51" s="35"/>
      <c r="AA51" s="36">
        <v>45190</v>
      </c>
      <c r="AB51" s="37">
        <v>49075100011151</v>
      </c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>
        <v>0</v>
      </c>
      <c r="AO51" s="35">
        <v>67426.7</v>
      </c>
      <c r="AP51" s="35">
        <v>68192.13</v>
      </c>
      <c r="AQ51" s="35">
        <v>68851.25</v>
      </c>
      <c r="AR51" s="35">
        <v>75391.259999999995</v>
      </c>
      <c r="AS51" s="35">
        <v>75875.320000000007</v>
      </c>
      <c r="AT51" s="35">
        <v>76475.19</v>
      </c>
      <c r="AU51" s="35">
        <v>76884.539999999994</v>
      </c>
      <c r="AV51" s="35">
        <v>76922.19</v>
      </c>
      <c r="AW51" s="35">
        <v>77386.570000000007</v>
      </c>
      <c r="AX51" s="35">
        <v>77924.929999999993</v>
      </c>
      <c r="AY51" s="35">
        <v>78469.179999999993</v>
      </c>
      <c r="AZ51" s="35">
        <v>79054.89</v>
      </c>
      <c r="BA51" s="35">
        <v>98748.6</v>
      </c>
      <c r="BB51" s="35" t="e">
        <f t="array" aca="1" ref="BB51" ca="1">_xludf.XLOOKUP(C51,'PL TOTAL D0'!A:A,'PL TOTAL D0'!C:C,"")</f>
        <v>#NAME?</v>
      </c>
    </row>
    <row r="52" spans="1:54" ht="15.75" customHeight="1">
      <c r="A52" s="28" t="s">
        <v>18</v>
      </c>
      <c r="B52" s="17" t="s">
        <v>411</v>
      </c>
      <c r="C52" s="61" t="s">
        <v>412</v>
      </c>
      <c r="D52" s="7" t="s">
        <v>233</v>
      </c>
      <c r="E52" s="7" t="s">
        <v>38</v>
      </c>
      <c r="F52" s="7" t="s">
        <v>413</v>
      </c>
      <c r="G52" s="7" t="e">
        <f t="shared" ca="1" si="0"/>
        <v>#NAME?</v>
      </c>
      <c r="H52" s="29" t="s">
        <v>227</v>
      </c>
      <c r="I52" s="29" t="s">
        <v>41</v>
      </c>
      <c r="J52" s="7" t="str">
        <f t="shared" si="6"/>
        <v>Sim</v>
      </c>
      <c r="K52" s="30">
        <v>45523</v>
      </c>
      <c r="L52" s="30"/>
      <c r="M52" s="7" t="s">
        <v>100</v>
      </c>
      <c r="N52" s="31">
        <v>8.9999999999999993E-3</v>
      </c>
      <c r="O52" s="7" t="s">
        <v>41</v>
      </c>
      <c r="P52" s="32">
        <v>0</v>
      </c>
      <c r="Q52" s="33" t="s">
        <v>414</v>
      </c>
      <c r="R52" s="47"/>
      <c r="S52" s="7" t="s">
        <v>220</v>
      </c>
      <c r="T52" s="7" t="s">
        <v>415</v>
      </c>
      <c r="U52" s="7" t="s">
        <v>38</v>
      </c>
      <c r="V52" s="29" t="e">
        <f t="shared" ca="1" si="2"/>
        <v>#NAME?</v>
      </c>
      <c r="W52" s="7"/>
      <c r="X52" s="7" t="s">
        <v>32</v>
      </c>
      <c r="Y52" s="34" t="s">
        <v>222</v>
      </c>
      <c r="Z52" s="35"/>
      <c r="AA52" s="35"/>
      <c r="AB52" s="37">
        <v>49075100015562</v>
      </c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>
        <v>697441.25</v>
      </c>
      <c r="AZ52" s="35">
        <v>679986.27</v>
      </c>
      <c r="BA52" s="35">
        <v>683673.45</v>
      </c>
      <c r="BB52" s="35" t="e">
        <f t="array" aca="1" ref="BB52" ca="1">_xludf.XLOOKUP(C52,'PL TOTAL D0'!A:A,'PL TOTAL D0'!C:C,"")</f>
        <v>#NAME?</v>
      </c>
    </row>
    <row r="53" spans="1:54" ht="15.75" customHeight="1">
      <c r="A53" s="28" t="s">
        <v>18</v>
      </c>
      <c r="B53" s="14" t="s">
        <v>80</v>
      </c>
      <c r="C53" s="4" t="s">
        <v>81</v>
      </c>
      <c r="D53" s="7" t="s">
        <v>19</v>
      </c>
      <c r="E53" s="7" t="s">
        <v>20</v>
      </c>
      <c r="F53" s="7" t="s">
        <v>290</v>
      </c>
      <c r="G53" s="7" t="e">
        <f t="shared" ca="1" si="0"/>
        <v>#NAME?</v>
      </c>
      <c r="H53" s="29" t="s">
        <v>239</v>
      </c>
      <c r="I53" s="29" t="s">
        <v>395</v>
      </c>
      <c r="J53" s="7" t="str">
        <f t="shared" si="6"/>
        <v>Sim</v>
      </c>
      <c r="K53" s="30">
        <v>45034</v>
      </c>
      <c r="L53" s="7"/>
      <c r="M53" s="7" t="s">
        <v>100</v>
      </c>
      <c r="N53" s="31">
        <v>1.2E-2</v>
      </c>
      <c r="O53" s="7" t="s">
        <v>41</v>
      </c>
      <c r="P53" s="32">
        <v>0</v>
      </c>
      <c r="Q53" s="33" t="s">
        <v>416</v>
      </c>
      <c r="R53" s="33"/>
      <c r="S53" s="7" t="s">
        <v>220</v>
      </c>
      <c r="T53" s="7" t="s">
        <v>417</v>
      </c>
      <c r="U53" s="7" t="s">
        <v>94</v>
      </c>
      <c r="V53" s="29" t="e">
        <f t="shared" ca="1" si="2"/>
        <v>#NAME?</v>
      </c>
      <c r="W53" s="7"/>
      <c r="X53" s="7"/>
      <c r="Y53" s="34" t="s">
        <v>222</v>
      </c>
      <c r="Z53" s="35"/>
      <c r="AA53" s="36">
        <v>45034</v>
      </c>
      <c r="AB53" s="37">
        <v>49075100008345</v>
      </c>
      <c r="AC53" s="35"/>
      <c r="AD53" s="35"/>
      <c r="AE53" s="35"/>
      <c r="AF53" s="35"/>
      <c r="AG53" s="35"/>
      <c r="AH53" s="35">
        <v>0</v>
      </c>
      <c r="AI53" s="35">
        <v>2005947.36</v>
      </c>
      <c r="AJ53" s="35">
        <v>2027949.47</v>
      </c>
      <c r="AK53" s="35">
        <v>1913063.17</v>
      </c>
      <c r="AL53" s="35">
        <v>1929869.86</v>
      </c>
      <c r="AM53" s="35">
        <v>1948995.52</v>
      </c>
      <c r="AN53" s="35">
        <v>1965765.18</v>
      </c>
      <c r="AO53" s="35">
        <v>1984304.2</v>
      </c>
      <c r="AP53" s="35">
        <v>1999758.85</v>
      </c>
      <c r="AQ53" s="35">
        <v>1812508.56</v>
      </c>
      <c r="AR53" s="35">
        <v>1828516.55</v>
      </c>
      <c r="AS53" s="35">
        <v>1513471.02</v>
      </c>
      <c r="AT53" s="35">
        <v>1485219.16</v>
      </c>
      <c r="AU53" s="35">
        <v>1439637.51</v>
      </c>
      <c r="AV53" s="35">
        <v>1449978</v>
      </c>
      <c r="AW53" s="35">
        <v>1459640</v>
      </c>
      <c r="AX53" s="35">
        <v>1471903</v>
      </c>
      <c r="AY53" s="35">
        <v>1475210.61</v>
      </c>
      <c r="AZ53" s="35">
        <v>1484970.8</v>
      </c>
      <c r="BA53" s="35">
        <v>1490495.64</v>
      </c>
      <c r="BB53" s="35" t="e">
        <f t="array" aca="1" ref="BB53" ca="1">_xludf.XLOOKUP(C53,'PL TOTAL D0'!A:A,'PL TOTAL D0'!C:C,"")</f>
        <v>#NAME?</v>
      </c>
    </row>
    <row r="54" spans="1:54" ht="15.75" customHeight="1">
      <c r="A54" s="28" t="s">
        <v>18</v>
      </c>
      <c r="B54" s="3" t="s">
        <v>418</v>
      </c>
      <c r="C54" s="4" t="s">
        <v>419</v>
      </c>
      <c r="D54" s="7" t="s">
        <v>110</v>
      </c>
      <c r="E54" s="7" t="s">
        <v>38</v>
      </c>
      <c r="F54" s="7" t="s">
        <v>217</v>
      </c>
      <c r="G54" s="7" t="e">
        <f t="shared" ca="1" si="0"/>
        <v>#NAME?</v>
      </c>
      <c r="H54" s="29" t="s">
        <v>218</v>
      </c>
      <c r="I54" s="29" t="s">
        <v>41</v>
      </c>
      <c r="J54" s="7" t="str">
        <f t="shared" si="6"/>
        <v>Não</v>
      </c>
      <c r="K54" s="30">
        <v>45098</v>
      </c>
      <c r="L54" s="30">
        <v>45525</v>
      </c>
      <c r="M54" s="7" t="s">
        <v>420</v>
      </c>
      <c r="N54" s="31">
        <v>6.0000000000000001E-3</v>
      </c>
      <c r="O54" s="7" t="s">
        <v>41</v>
      </c>
      <c r="P54" s="32">
        <v>0</v>
      </c>
      <c r="Q54" s="33"/>
      <c r="R54" s="33" t="s">
        <v>421</v>
      </c>
      <c r="S54" s="7" t="s">
        <v>220</v>
      </c>
      <c r="T54" s="7" t="s">
        <v>422</v>
      </c>
      <c r="U54" s="7" t="s">
        <v>31</v>
      </c>
      <c r="V54" s="29" t="e">
        <f t="shared" ca="1" si="2"/>
        <v>#NAME?</v>
      </c>
      <c r="W54" s="7"/>
      <c r="X54" s="7"/>
      <c r="Y54" s="34" t="s">
        <v>222</v>
      </c>
      <c r="Z54" s="35"/>
      <c r="AA54" s="36">
        <v>45098</v>
      </c>
      <c r="AB54" s="37">
        <v>49075100003114</v>
      </c>
      <c r="AC54" s="35"/>
      <c r="AD54" s="35"/>
      <c r="AE54" s="35"/>
      <c r="AF54" s="35"/>
      <c r="AG54" s="35"/>
      <c r="AH54" s="35"/>
      <c r="AI54" s="35"/>
      <c r="AJ54" s="35"/>
      <c r="AK54" s="35">
        <v>175858.96</v>
      </c>
      <c r="AL54" s="35">
        <v>394420.72</v>
      </c>
      <c r="AM54" s="35">
        <v>674215.24</v>
      </c>
      <c r="AN54" s="35">
        <v>706487.76</v>
      </c>
      <c r="AO54" s="35">
        <v>737416.96</v>
      </c>
      <c r="AP54" s="35">
        <v>779564.59</v>
      </c>
      <c r="AQ54" s="35">
        <v>791423.31</v>
      </c>
      <c r="AR54" s="35">
        <v>4701.33</v>
      </c>
      <c r="AS54" s="35">
        <v>4888.2700000000004</v>
      </c>
      <c r="AT54" s="35">
        <v>171.31</v>
      </c>
      <c r="AU54" s="35">
        <v>171.31</v>
      </c>
      <c r="AV54" s="35">
        <v>171.31</v>
      </c>
      <c r="AW54" s="35">
        <v>171.31</v>
      </c>
      <c r="AX54" s="35">
        <v>0</v>
      </c>
      <c r="AY54" s="35">
        <v>0</v>
      </c>
      <c r="AZ54" s="35">
        <v>0</v>
      </c>
      <c r="BA54" s="35">
        <v>0</v>
      </c>
      <c r="BB54" s="35" t="e">
        <f t="array" aca="1" ref="BB54" ca="1">_xludf.XLOOKUP(C54,'PL TOTAL D0'!A:A,'PL TOTAL D0'!C:C,"")</f>
        <v>#NAME?</v>
      </c>
    </row>
    <row r="55" spans="1:54" ht="15.75" customHeight="1">
      <c r="A55" s="28" t="s">
        <v>18</v>
      </c>
      <c r="B55" s="3" t="s">
        <v>423</v>
      </c>
      <c r="C55" s="62" t="s">
        <v>424</v>
      </c>
      <c r="D55" s="7" t="s">
        <v>110</v>
      </c>
      <c r="E55" s="7" t="s">
        <v>38</v>
      </c>
      <c r="F55" s="7" t="s">
        <v>217</v>
      </c>
      <c r="G55" s="7" t="e">
        <f t="shared" ca="1" si="0"/>
        <v>#NAME?</v>
      </c>
      <c r="H55" s="29" t="s">
        <v>218</v>
      </c>
      <c r="I55" s="29" t="s">
        <v>41</v>
      </c>
      <c r="J55" s="7" t="s">
        <v>258</v>
      </c>
      <c r="K55" s="30">
        <v>45296</v>
      </c>
      <c r="L55" s="30">
        <v>45492</v>
      </c>
      <c r="M55" s="7" t="s">
        <v>425</v>
      </c>
      <c r="N55" s="31">
        <v>6.0000000000000001E-3</v>
      </c>
      <c r="O55" s="7" t="s">
        <v>41</v>
      </c>
      <c r="P55" s="32">
        <v>0</v>
      </c>
      <c r="Q55" s="33"/>
      <c r="R55" s="63" t="s">
        <v>426</v>
      </c>
      <c r="S55" s="7" t="s">
        <v>220</v>
      </c>
      <c r="T55" s="7" t="s">
        <v>422</v>
      </c>
      <c r="U55" s="7" t="s">
        <v>31</v>
      </c>
      <c r="V55" s="29" t="e">
        <f t="shared" ca="1" si="2"/>
        <v>#NAME?</v>
      </c>
      <c r="W55" s="7"/>
      <c r="X55" s="7"/>
      <c r="Y55" s="34"/>
      <c r="Z55" s="35"/>
      <c r="AA55" s="36">
        <v>45296</v>
      </c>
      <c r="AB55" s="37">
        <v>49075100013551</v>
      </c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>
        <v>788851.1</v>
      </c>
      <c r="AS55" s="35">
        <v>795557.28</v>
      </c>
      <c r="AT55" s="35">
        <v>807149.98</v>
      </c>
      <c r="AU55" s="35">
        <v>812679.39</v>
      </c>
      <c r="AV55" s="35">
        <v>826075.4</v>
      </c>
      <c r="AW55" s="35">
        <v>832664.4</v>
      </c>
      <c r="AX55" s="35">
        <v>0</v>
      </c>
      <c r="AY55" s="35">
        <v>0</v>
      </c>
      <c r="AZ55" s="35">
        <v>0</v>
      </c>
      <c r="BA55" s="35">
        <v>0</v>
      </c>
      <c r="BB55" s="35" t="e">
        <f t="array" aca="1" ref="BB55" ca="1">_xludf.XLOOKUP(C55,'PL TOTAL D0'!A:A,'PL TOTAL D0'!C:C,"")</f>
        <v>#NAME?</v>
      </c>
    </row>
    <row r="56" spans="1:54" ht="15.75" customHeight="1">
      <c r="A56" s="28" t="s">
        <v>18</v>
      </c>
      <c r="B56" s="42" t="s">
        <v>427</v>
      </c>
      <c r="C56" s="43" t="s">
        <v>428</v>
      </c>
      <c r="D56" s="7" t="s">
        <v>233</v>
      </c>
      <c r="E56" s="7" t="s">
        <v>38</v>
      </c>
      <c r="F56" s="7" t="s">
        <v>413</v>
      </c>
      <c r="G56" s="7" t="e">
        <f t="shared" ca="1" si="0"/>
        <v>#NAME?</v>
      </c>
      <c r="H56" s="29" t="s">
        <v>227</v>
      </c>
      <c r="I56" s="29" t="s">
        <v>41</v>
      </c>
      <c r="J56" s="7" t="str">
        <f t="shared" ref="J56:J81" si="7">IF(Q56=0,"Não","Sim")</f>
        <v>Sim</v>
      </c>
      <c r="K56" s="30">
        <v>45383</v>
      </c>
      <c r="L56" s="7"/>
      <c r="M56" s="7" t="s">
        <v>100</v>
      </c>
      <c r="N56" s="31">
        <v>1.2E-2</v>
      </c>
      <c r="O56" s="7" t="s">
        <v>41</v>
      </c>
      <c r="P56" s="32">
        <v>0</v>
      </c>
      <c r="Q56" s="33" t="s">
        <v>429</v>
      </c>
      <c r="R56" s="33"/>
      <c r="S56" s="7" t="s">
        <v>220</v>
      </c>
      <c r="T56" s="7" t="s">
        <v>430</v>
      </c>
      <c r="U56" s="7" t="s">
        <v>38</v>
      </c>
      <c r="V56" s="29" t="e">
        <f t="shared" ca="1" si="2"/>
        <v>#NAME?</v>
      </c>
      <c r="W56" s="7"/>
      <c r="X56" s="7"/>
      <c r="Y56" s="34" t="s">
        <v>222</v>
      </c>
      <c r="Z56" s="35"/>
      <c r="AA56" s="36">
        <v>45383</v>
      </c>
      <c r="AB56" s="37">
        <v>49075100014019</v>
      </c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>
        <v>452720.26</v>
      </c>
      <c r="AV56" s="35">
        <v>737235.4</v>
      </c>
      <c r="AW56" s="35">
        <v>742704.6</v>
      </c>
      <c r="AX56" s="35">
        <v>859814.5</v>
      </c>
      <c r="AY56" s="35">
        <v>864957.49</v>
      </c>
      <c r="AZ56" s="35">
        <v>869391.93</v>
      </c>
      <c r="BA56" s="35">
        <v>876861.15</v>
      </c>
      <c r="BB56" s="35" t="e">
        <f t="array" aca="1" ref="BB56" ca="1">_xludf.XLOOKUP(C56,'PL TOTAL D0'!A:A,'PL TOTAL D0'!C:C,"")</f>
        <v>#NAME?</v>
      </c>
    </row>
    <row r="57" spans="1:54" ht="15.75" customHeight="1">
      <c r="A57" s="28" t="s">
        <v>18</v>
      </c>
      <c r="B57" s="3" t="s">
        <v>431</v>
      </c>
      <c r="C57" s="4" t="s">
        <v>432</v>
      </c>
      <c r="D57" s="7" t="s">
        <v>19</v>
      </c>
      <c r="E57" s="7" t="s">
        <v>38</v>
      </c>
      <c r="F57" s="7" t="s">
        <v>285</v>
      </c>
      <c r="G57" s="7" t="e">
        <f t="shared" ca="1" si="0"/>
        <v>#NAME?</v>
      </c>
      <c r="H57" s="29" t="s">
        <v>239</v>
      </c>
      <c r="I57" s="29" t="s">
        <v>240</v>
      </c>
      <c r="J57" s="7" t="str">
        <f t="shared" si="7"/>
        <v>Não</v>
      </c>
      <c r="K57" s="30">
        <v>45296</v>
      </c>
      <c r="L57" s="7"/>
      <c r="M57" s="9" t="s">
        <v>433</v>
      </c>
      <c r="N57" s="10">
        <v>7.0000000000000001E-3</v>
      </c>
      <c r="O57" s="6" t="s">
        <v>41</v>
      </c>
      <c r="P57" s="11">
        <v>0</v>
      </c>
      <c r="Q57" s="33"/>
      <c r="R57" s="33"/>
      <c r="S57" s="7" t="s">
        <v>220</v>
      </c>
      <c r="T57" s="7" t="s">
        <v>434</v>
      </c>
      <c r="U57" s="7" t="s">
        <v>38</v>
      </c>
      <c r="V57" s="29" t="e">
        <f t="shared" ca="1" si="2"/>
        <v>#NAME?</v>
      </c>
      <c r="W57" s="7"/>
      <c r="X57" s="7"/>
      <c r="Y57" s="34" t="s">
        <v>222</v>
      </c>
      <c r="Z57" s="35"/>
      <c r="AA57" s="36">
        <v>45296</v>
      </c>
      <c r="AB57" s="37">
        <v>49075100013276</v>
      </c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>
        <v>0</v>
      </c>
      <c r="AS57" s="35">
        <v>0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 t="e">
        <f t="array" aca="1" ref="BB57" ca="1">_xludf.XLOOKUP(C57,'PL TOTAL D0'!A:A,'PL TOTAL D0'!C:C,"")</f>
        <v>#NAME?</v>
      </c>
    </row>
    <row r="58" spans="1:54" ht="15.75" customHeight="1">
      <c r="A58" s="28" t="s">
        <v>18</v>
      </c>
      <c r="B58" s="41" t="s">
        <v>435</v>
      </c>
      <c r="C58" s="18" t="s">
        <v>436</v>
      </c>
      <c r="D58" s="7" t="s">
        <v>19</v>
      </c>
      <c r="E58" s="7" t="s">
        <v>124</v>
      </c>
      <c r="F58" s="7" t="s">
        <v>244</v>
      </c>
      <c r="G58" s="7" t="e">
        <f t="shared" ca="1" si="0"/>
        <v>#NAME?</v>
      </c>
      <c r="H58" s="29" t="s">
        <v>227</v>
      </c>
      <c r="I58" s="29" t="s">
        <v>41</v>
      </c>
      <c r="J58" s="7" t="str">
        <f t="shared" si="7"/>
        <v>Não</v>
      </c>
      <c r="K58" s="30">
        <v>45208</v>
      </c>
      <c r="L58" s="7"/>
      <c r="M58" s="7" t="s">
        <v>100</v>
      </c>
      <c r="N58" s="31">
        <v>1.2E-2</v>
      </c>
      <c r="O58" s="7" t="s">
        <v>41</v>
      </c>
      <c r="P58" s="32">
        <v>0</v>
      </c>
      <c r="Q58" s="33"/>
      <c r="R58" s="33"/>
      <c r="S58" s="7" t="s">
        <v>220</v>
      </c>
      <c r="T58" s="7" t="s">
        <v>437</v>
      </c>
      <c r="U58" s="7" t="s">
        <v>438</v>
      </c>
      <c r="V58" s="29" t="e">
        <f t="shared" ca="1" si="2"/>
        <v>#NAME?</v>
      </c>
      <c r="W58" s="7"/>
      <c r="X58" s="7"/>
      <c r="Y58" s="34" t="s">
        <v>222</v>
      </c>
      <c r="Z58" s="35"/>
      <c r="AA58" s="36">
        <v>45208</v>
      </c>
      <c r="AB58" s="37">
        <v>49075100011168</v>
      </c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>
        <v>0</v>
      </c>
      <c r="AO58" s="35">
        <v>100000</v>
      </c>
      <c r="AP58" s="35">
        <v>100890.32</v>
      </c>
      <c r="AQ58" s="35">
        <v>101746.1</v>
      </c>
      <c r="AR58" s="35">
        <v>172788.35</v>
      </c>
      <c r="AS58" s="35">
        <v>160874.85999999999</v>
      </c>
      <c r="AT58" s="35">
        <v>134780.95000000001</v>
      </c>
      <c r="AU58" s="35">
        <v>109895.79</v>
      </c>
      <c r="AV58" s="35">
        <v>81373.72</v>
      </c>
      <c r="AW58" s="35">
        <v>81892.740000000005</v>
      </c>
      <c r="AX58" s="35">
        <v>52354.03</v>
      </c>
      <c r="AY58" s="35">
        <v>52685.32</v>
      </c>
      <c r="AZ58" s="35">
        <v>53036.9</v>
      </c>
      <c r="BA58" s="35">
        <v>22366.05</v>
      </c>
      <c r="BB58" s="35" t="e">
        <f t="array" aca="1" ref="BB58" ca="1">_xludf.XLOOKUP(C58,'PL TOTAL D0'!A:A,'PL TOTAL D0'!C:C,"")</f>
        <v>#NAME?</v>
      </c>
    </row>
    <row r="59" spans="1:54" ht="15.75" customHeight="1">
      <c r="A59" s="28" t="s">
        <v>18</v>
      </c>
      <c r="B59" s="3" t="s">
        <v>158</v>
      </c>
      <c r="C59" s="16" t="s">
        <v>159</v>
      </c>
      <c r="D59" s="7" t="s">
        <v>19</v>
      </c>
      <c r="E59" s="7" t="s">
        <v>20</v>
      </c>
      <c r="F59" s="7" t="s">
        <v>290</v>
      </c>
      <c r="G59" s="7" t="e">
        <f t="shared" ca="1" si="0"/>
        <v>#NAME?</v>
      </c>
      <c r="H59" s="29" t="s">
        <v>239</v>
      </c>
      <c r="I59" s="29" t="s">
        <v>395</v>
      </c>
      <c r="J59" s="7" t="str">
        <f t="shared" si="7"/>
        <v>Não</v>
      </c>
      <c r="K59" s="30">
        <v>44970</v>
      </c>
      <c r="L59" s="7"/>
      <c r="M59" s="7" t="s">
        <v>138</v>
      </c>
      <c r="N59" s="31">
        <v>8.9999999999999993E-3</v>
      </c>
      <c r="O59" s="7" t="s">
        <v>41</v>
      </c>
      <c r="P59" s="32">
        <v>0</v>
      </c>
      <c r="Q59" s="33"/>
      <c r="R59" s="33" t="s">
        <v>439</v>
      </c>
      <c r="S59" s="7" t="s">
        <v>220</v>
      </c>
      <c r="T59" s="7" t="s">
        <v>440</v>
      </c>
      <c r="U59" s="7" t="s">
        <v>94</v>
      </c>
      <c r="V59" s="29" t="e">
        <f t="shared" ca="1" si="2"/>
        <v>#NAME?</v>
      </c>
      <c r="W59" s="7"/>
      <c r="X59" s="7"/>
      <c r="Y59" s="34" t="s">
        <v>222</v>
      </c>
      <c r="Z59" s="35"/>
      <c r="AA59" s="36">
        <v>44970</v>
      </c>
      <c r="AB59" s="37">
        <v>49075100005443</v>
      </c>
      <c r="AC59" s="35"/>
      <c r="AD59" s="35"/>
      <c r="AE59" s="35"/>
      <c r="AF59" s="35">
        <v>1222961.01</v>
      </c>
      <c r="AG59" s="35">
        <v>1391813.01</v>
      </c>
      <c r="AH59" s="35">
        <v>1394564.19</v>
      </c>
      <c r="AI59" s="35">
        <v>1263788.53</v>
      </c>
      <c r="AJ59" s="35">
        <v>1307731.72</v>
      </c>
      <c r="AK59" s="35">
        <v>1320623.24</v>
      </c>
      <c r="AL59" s="35">
        <v>1332023.96</v>
      </c>
      <c r="AM59" s="35">
        <v>1360026.96</v>
      </c>
      <c r="AN59" s="35">
        <v>1371280.16</v>
      </c>
      <c r="AO59" s="35">
        <v>1366216.04</v>
      </c>
      <c r="AP59" s="35">
        <v>1370110.38</v>
      </c>
      <c r="AQ59" s="35">
        <v>1377123.7</v>
      </c>
      <c r="AR59" s="35">
        <v>1285051.8799999999</v>
      </c>
      <c r="AS59" s="35">
        <v>1295132.71</v>
      </c>
      <c r="AT59" s="35">
        <v>1303972.44</v>
      </c>
      <c r="AU59" s="35">
        <v>1615481.99</v>
      </c>
      <c r="AV59" s="35">
        <v>1602822</v>
      </c>
      <c r="AW59" s="35">
        <v>1613280</v>
      </c>
      <c r="AX59" s="35">
        <v>1635665</v>
      </c>
      <c r="AY59" s="35">
        <v>1656213.46</v>
      </c>
      <c r="AZ59" s="35">
        <v>1655185.01</v>
      </c>
      <c r="BA59" s="35">
        <v>1640352.37</v>
      </c>
      <c r="BB59" s="35" t="e">
        <f t="array" aca="1" ref="BB59" ca="1">_xludf.XLOOKUP(C59,'PL TOTAL D0'!A:A,'PL TOTAL D0'!C:C,"")</f>
        <v>#NAME?</v>
      </c>
    </row>
    <row r="60" spans="1:54" ht="15.75" customHeight="1">
      <c r="A60" s="28" t="s">
        <v>18</v>
      </c>
      <c r="B60" s="3" t="s">
        <v>158</v>
      </c>
      <c r="C60" s="4" t="s">
        <v>441</v>
      </c>
      <c r="D60" s="7" t="s">
        <v>19</v>
      </c>
      <c r="E60" s="7" t="s">
        <v>20</v>
      </c>
      <c r="F60" s="7" t="s">
        <v>290</v>
      </c>
      <c r="G60" s="7" t="e">
        <f t="shared" ca="1" si="0"/>
        <v>#NAME?</v>
      </c>
      <c r="H60" s="29" t="s">
        <v>218</v>
      </c>
      <c r="I60" s="29" t="s">
        <v>41</v>
      </c>
      <c r="J60" s="7" t="str">
        <f t="shared" si="7"/>
        <v>Não</v>
      </c>
      <c r="K60" s="30">
        <v>44970</v>
      </c>
      <c r="L60" s="30">
        <v>44661</v>
      </c>
      <c r="M60" s="7" t="s">
        <v>334</v>
      </c>
      <c r="N60" s="31">
        <v>8.0000000000000002E-3</v>
      </c>
      <c r="O60" s="7" t="s">
        <v>335</v>
      </c>
      <c r="P60" s="32">
        <v>0.1</v>
      </c>
      <c r="Q60" s="33"/>
      <c r="R60" s="33"/>
      <c r="S60" s="7" t="s">
        <v>220</v>
      </c>
      <c r="T60" s="7" t="s">
        <v>440</v>
      </c>
      <c r="U60" s="7" t="s">
        <v>94</v>
      </c>
      <c r="V60" s="29" t="e">
        <f t="shared" ca="1" si="2"/>
        <v>#NAME?</v>
      </c>
      <c r="W60" s="7"/>
      <c r="X60" s="7"/>
      <c r="Y60" s="34"/>
      <c r="Z60" s="35"/>
      <c r="AA60" s="36">
        <v>44970</v>
      </c>
      <c r="AB60" s="37"/>
      <c r="AC60" s="35"/>
      <c r="AD60" s="35"/>
      <c r="AE60" s="35"/>
      <c r="AF60" s="35"/>
      <c r="AG60" s="35">
        <v>0</v>
      </c>
      <c r="AH60" s="35">
        <v>0</v>
      </c>
      <c r="AI60" s="35">
        <v>0</v>
      </c>
      <c r="AJ60" s="35">
        <v>0</v>
      </c>
      <c r="AK60" s="35">
        <v>0</v>
      </c>
      <c r="AL60" s="35">
        <v>0</v>
      </c>
      <c r="AM60" s="35">
        <v>0</v>
      </c>
      <c r="AN60" s="35">
        <v>0</v>
      </c>
      <c r="AO60" s="35">
        <v>0</v>
      </c>
      <c r="AP60" s="35">
        <v>0</v>
      </c>
      <c r="AQ60" s="35">
        <v>0</v>
      </c>
      <c r="AR60" s="35">
        <v>0</v>
      </c>
      <c r="AS60" s="35">
        <v>0</v>
      </c>
      <c r="AT60" s="35">
        <v>0</v>
      </c>
      <c r="AU60" s="35">
        <v>0</v>
      </c>
      <c r="AV60" s="35">
        <v>0</v>
      </c>
      <c r="AW60" s="35">
        <v>0</v>
      </c>
      <c r="AX60" s="35">
        <v>0</v>
      </c>
      <c r="AY60" s="35">
        <v>0</v>
      </c>
      <c r="AZ60" s="35">
        <v>0</v>
      </c>
      <c r="BA60" s="35">
        <v>0</v>
      </c>
      <c r="BB60" s="35" t="e">
        <f t="array" aca="1" ref="BB60" ca="1">_xludf.XLOOKUP(C60,'PL TOTAL D0'!A:A,'PL TOTAL D0'!C:C,"")</f>
        <v>#NAME?</v>
      </c>
    </row>
    <row r="61" spans="1:54" ht="15.75" customHeight="1">
      <c r="A61" s="28" t="s">
        <v>18</v>
      </c>
      <c r="B61" s="3" t="s">
        <v>442</v>
      </c>
      <c r="C61" s="16" t="s">
        <v>443</v>
      </c>
      <c r="D61" s="7" t="s">
        <v>19</v>
      </c>
      <c r="E61" s="7" t="s">
        <v>20</v>
      </c>
      <c r="F61" s="7" t="s">
        <v>290</v>
      </c>
      <c r="G61" s="7" t="e">
        <f t="shared" ca="1" si="0"/>
        <v>#NAME?</v>
      </c>
      <c r="H61" s="29" t="s">
        <v>239</v>
      </c>
      <c r="I61" s="29" t="s">
        <v>240</v>
      </c>
      <c r="J61" s="7" t="str">
        <f t="shared" si="7"/>
        <v>Não</v>
      </c>
      <c r="K61" s="30">
        <v>45020</v>
      </c>
      <c r="L61" s="7"/>
      <c r="M61" s="7" t="s">
        <v>132</v>
      </c>
      <c r="N61" s="31">
        <v>2.5000000000000001E-2</v>
      </c>
      <c r="O61" s="7" t="s">
        <v>260</v>
      </c>
      <c r="P61" s="32">
        <v>0.2</v>
      </c>
      <c r="Q61" s="33"/>
      <c r="R61" s="33" t="s">
        <v>439</v>
      </c>
      <c r="S61" s="7" t="s">
        <v>220</v>
      </c>
      <c r="T61" s="7" t="s">
        <v>440</v>
      </c>
      <c r="U61" s="7" t="s">
        <v>94</v>
      </c>
      <c r="V61" s="29" t="e">
        <f t="shared" ca="1" si="2"/>
        <v>#NAME?</v>
      </c>
      <c r="W61" s="7"/>
      <c r="X61" s="7"/>
      <c r="Y61" s="34" t="s">
        <v>222</v>
      </c>
      <c r="Z61" s="35"/>
      <c r="AA61" s="36">
        <v>45020</v>
      </c>
      <c r="AB61" s="37">
        <v>49075100003246</v>
      </c>
      <c r="AC61" s="35"/>
      <c r="AD61" s="35"/>
      <c r="AE61" s="35"/>
      <c r="AF61" s="35">
        <v>0</v>
      </c>
      <c r="AG61" s="35">
        <v>0</v>
      </c>
      <c r="AH61" s="35">
        <v>0</v>
      </c>
      <c r="AI61" s="35">
        <v>155956.48000000001</v>
      </c>
      <c r="AJ61" s="35">
        <v>171559.12</v>
      </c>
      <c r="AK61" s="35">
        <v>185313.16</v>
      </c>
      <c r="AL61" s="35">
        <v>195637.75</v>
      </c>
      <c r="AM61" s="35">
        <v>205565.4</v>
      </c>
      <c r="AN61" s="35">
        <v>204852.83</v>
      </c>
      <c r="AO61" s="35">
        <v>196248.7</v>
      </c>
      <c r="AP61" s="35">
        <v>211119.27</v>
      </c>
      <c r="AQ61" s="35">
        <v>221616.84</v>
      </c>
      <c r="AR61" s="35">
        <v>303272.69</v>
      </c>
      <c r="AS61" s="35">
        <v>307694.40999999997</v>
      </c>
      <c r="AT61" s="35">
        <v>313646.34000000003</v>
      </c>
      <c r="AU61" s="35">
        <v>907.07</v>
      </c>
      <c r="AV61" s="35">
        <v>907.07</v>
      </c>
      <c r="AW61" s="35">
        <v>910.15</v>
      </c>
      <c r="AX61" s="35">
        <v>910.15</v>
      </c>
      <c r="AY61" s="35">
        <v>910.15</v>
      </c>
      <c r="AZ61" s="35">
        <v>910.46</v>
      </c>
      <c r="BA61" s="35">
        <v>911.65</v>
      </c>
      <c r="BB61" s="35" t="e">
        <f t="array" aca="1" ref="BB61" ca="1">_xludf.XLOOKUP(C61,'PL TOTAL D0'!A:A,'PL TOTAL D0'!C:C,"")</f>
        <v>#NAME?</v>
      </c>
    </row>
    <row r="62" spans="1:54" ht="15.75" customHeight="1">
      <c r="A62" s="28" t="s">
        <v>18</v>
      </c>
      <c r="B62" s="3" t="s">
        <v>444</v>
      </c>
      <c r="C62" s="64" t="s">
        <v>445</v>
      </c>
      <c r="D62" s="7" t="s">
        <v>19</v>
      </c>
      <c r="E62" s="7" t="s">
        <v>38</v>
      </c>
      <c r="F62" s="7" t="s">
        <v>446</v>
      </c>
      <c r="G62" s="7" t="e">
        <f t="shared" ca="1" si="0"/>
        <v>#NAME?</v>
      </c>
      <c r="H62" s="29" t="s">
        <v>218</v>
      </c>
      <c r="I62" s="29" t="s">
        <v>41</v>
      </c>
      <c r="J62" s="7" t="str">
        <f t="shared" si="7"/>
        <v>Não</v>
      </c>
      <c r="K62" s="30">
        <v>45447</v>
      </c>
      <c r="L62" s="30">
        <v>45562</v>
      </c>
      <c r="M62" s="7" t="s">
        <v>100</v>
      </c>
      <c r="N62" s="31">
        <v>1.0999999999999999E-2</v>
      </c>
      <c r="O62" s="7" t="s">
        <v>41</v>
      </c>
      <c r="P62" s="32">
        <v>0</v>
      </c>
      <c r="Q62" s="33"/>
      <c r="R62" s="33"/>
      <c r="S62" s="7" t="s">
        <v>220</v>
      </c>
      <c r="T62" s="7" t="s">
        <v>447</v>
      </c>
      <c r="U62" s="7" t="s">
        <v>38</v>
      </c>
      <c r="V62" s="29" t="e">
        <f t="shared" ca="1" si="2"/>
        <v>#NAME?</v>
      </c>
      <c r="W62" s="7"/>
      <c r="X62" s="7" t="s">
        <v>32</v>
      </c>
      <c r="Y62" s="34" t="s">
        <v>222</v>
      </c>
      <c r="Z62" s="35"/>
      <c r="AA62" s="36">
        <v>45447</v>
      </c>
      <c r="AB62" s="37">
        <v>49075100015007</v>
      </c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>
        <v>334241.8</v>
      </c>
      <c r="AX62" s="35">
        <v>337347.5</v>
      </c>
      <c r="AY62" s="35">
        <v>340143.86</v>
      </c>
      <c r="AZ62" s="35">
        <v>347758.49</v>
      </c>
      <c r="BA62" s="35">
        <v>0</v>
      </c>
      <c r="BB62" s="35" t="e">
        <f t="array" aca="1" ref="BB62" ca="1">_xludf.XLOOKUP(C62,'PL TOTAL D0'!A:A,'PL TOTAL D0'!C:C,"")</f>
        <v>#NAME?</v>
      </c>
    </row>
    <row r="63" spans="1:54" ht="15.75" customHeight="1">
      <c r="A63" s="28" t="s">
        <v>18</v>
      </c>
      <c r="B63" s="3" t="s">
        <v>448</v>
      </c>
      <c r="C63" s="4" t="s">
        <v>449</v>
      </c>
      <c r="D63" s="7" t="s">
        <v>19</v>
      </c>
      <c r="E63" s="7" t="s">
        <v>20</v>
      </c>
      <c r="F63" s="7" t="s">
        <v>339</v>
      </c>
      <c r="G63" s="7" t="e">
        <f t="shared" ca="1" si="0"/>
        <v>#NAME?</v>
      </c>
      <c r="H63" s="29" t="s">
        <v>227</v>
      </c>
      <c r="I63" s="29" t="s">
        <v>41</v>
      </c>
      <c r="J63" s="7" t="str">
        <f t="shared" si="7"/>
        <v>Não</v>
      </c>
      <c r="K63" s="30">
        <v>45166</v>
      </c>
      <c r="L63" s="30"/>
      <c r="M63" s="7" t="s">
        <v>138</v>
      </c>
      <c r="N63" s="31">
        <v>1.4999999999999999E-2</v>
      </c>
      <c r="O63" s="7" t="s">
        <v>29</v>
      </c>
      <c r="P63" s="32">
        <v>0.1</v>
      </c>
      <c r="Q63" s="33"/>
      <c r="R63" s="33" t="s">
        <v>450</v>
      </c>
      <c r="S63" s="7" t="s">
        <v>220</v>
      </c>
      <c r="T63" s="7" t="s">
        <v>451</v>
      </c>
      <c r="U63" s="7" t="s">
        <v>94</v>
      </c>
      <c r="V63" s="29" t="e">
        <f t="shared" ca="1" si="2"/>
        <v>#NAME?</v>
      </c>
      <c r="W63" s="7"/>
      <c r="X63" s="7"/>
      <c r="Y63" s="34" t="s">
        <v>222</v>
      </c>
      <c r="Z63" s="35"/>
      <c r="AA63" s="36">
        <v>45166</v>
      </c>
      <c r="AB63" s="37">
        <v>49075100006830</v>
      </c>
      <c r="AC63" s="35"/>
      <c r="AD63" s="35"/>
      <c r="AE63" s="35"/>
      <c r="AF63" s="35"/>
      <c r="AG63" s="35"/>
      <c r="AH63" s="35"/>
      <c r="AI63" s="35">
        <v>0</v>
      </c>
      <c r="AJ63" s="35">
        <v>0</v>
      </c>
      <c r="AK63" s="35">
        <v>0</v>
      </c>
      <c r="AL63" s="35">
        <v>0</v>
      </c>
      <c r="AM63" s="35">
        <v>95343.18</v>
      </c>
      <c r="AN63" s="35">
        <v>103773.77</v>
      </c>
      <c r="AO63" s="35">
        <v>103586.63</v>
      </c>
      <c r="AP63" s="35">
        <v>105703.53</v>
      </c>
      <c r="AQ63" s="35">
        <v>107753.21</v>
      </c>
      <c r="AR63" s="35">
        <v>106220.49</v>
      </c>
      <c r="AS63" s="35">
        <v>107091.21</v>
      </c>
      <c r="AT63" s="35">
        <v>108303.4</v>
      </c>
      <c r="AU63" s="35">
        <v>107556.65</v>
      </c>
      <c r="AV63" s="35">
        <v>107101.3</v>
      </c>
      <c r="AW63" s="35">
        <v>107674</v>
      </c>
      <c r="AX63" s="35">
        <v>109133.6</v>
      </c>
      <c r="AY63" s="35">
        <v>110448.89</v>
      </c>
      <c r="AZ63" s="35">
        <v>110362.14</v>
      </c>
      <c r="BA63" s="35">
        <v>109689.94</v>
      </c>
      <c r="BB63" s="35" t="e">
        <f t="array" aca="1" ref="BB63" ca="1">_xludf.XLOOKUP(C63,'PL TOTAL D0'!A:A,'PL TOTAL D0'!C:C,"")</f>
        <v>#NAME?</v>
      </c>
    </row>
    <row r="64" spans="1:54" ht="15.75" customHeight="1">
      <c r="A64" s="28" t="s">
        <v>18</v>
      </c>
      <c r="B64" s="41" t="s">
        <v>452</v>
      </c>
      <c r="C64" s="15" t="s">
        <v>453</v>
      </c>
      <c r="D64" s="7" t="s">
        <v>19</v>
      </c>
      <c r="E64" s="7" t="s">
        <v>38</v>
      </c>
      <c r="F64" s="9" t="s">
        <v>250</v>
      </c>
      <c r="G64" s="7" t="e">
        <f t="shared" ca="1" si="0"/>
        <v>#NAME?</v>
      </c>
      <c r="H64" s="29" t="s">
        <v>227</v>
      </c>
      <c r="I64" s="29" t="s">
        <v>41</v>
      </c>
      <c r="J64" s="7" t="str">
        <f t="shared" si="7"/>
        <v>Não</v>
      </c>
      <c r="K64" s="30">
        <v>45222</v>
      </c>
      <c r="L64" s="7"/>
      <c r="M64" s="7" t="s">
        <v>100</v>
      </c>
      <c r="N64" s="31">
        <v>7.0000000000000001E-3</v>
      </c>
      <c r="O64" s="7" t="s">
        <v>41</v>
      </c>
      <c r="P64" s="32">
        <v>0</v>
      </c>
      <c r="Q64" s="33"/>
      <c r="R64" s="33" t="s">
        <v>454</v>
      </c>
      <c r="S64" s="7" t="s">
        <v>220</v>
      </c>
      <c r="T64" s="7" t="s">
        <v>455</v>
      </c>
      <c r="U64" s="7" t="s">
        <v>38</v>
      </c>
      <c r="V64" s="29" t="e">
        <f t="shared" ca="1" si="2"/>
        <v>#NAME?</v>
      </c>
      <c r="W64" s="7"/>
      <c r="X64" s="7"/>
      <c r="Y64" s="34" t="s">
        <v>222</v>
      </c>
      <c r="Z64" s="35"/>
      <c r="AA64" s="36">
        <v>45222</v>
      </c>
      <c r="AB64" s="37">
        <v>49075100012180</v>
      </c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>
        <v>48822.53</v>
      </c>
      <c r="AP64" s="35">
        <v>75424.98</v>
      </c>
      <c r="AQ64" s="35">
        <v>81632.83</v>
      </c>
      <c r="AR64" s="35">
        <v>75566.95</v>
      </c>
      <c r="AS64" s="35">
        <v>72113.039999999994</v>
      </c>
      <c r="AT64" s="35">
        <v>79278.759999999995</v>
      </c>
      <c r="AU64" s="35">
        <v>82893.789999999994</v>
      </c>
      <c r="AV64" s="35">
        <v>4132.46</v>
      </c>
      <c r="AW64" s="35">
        <v>4165.21</v>
      </c>
      <c r="AX64" s="35">
        <v>4191.55</v>
      </c>
      <c r="AY64" s="35">
        <v>4221.83</v>
      </c>
      <c r="AZ64" s="35">
        <v>4236.21</v>
      </c>
      <c r="BA64" s="35">
        <v>4273.2</v>
      </c>
      <c r="BB64" s="35" t="e">
        <f t="array" aca="1" ref="BB64" ca="1">_xludf.XLOOKUP(C64,'PL TOTAL D0'!A:A,'PL TOTAL D0'!C:C,"")</f>
        <v>#NAME?</v>
      </c>
    </row>
    <row r="65" spans="1:54" ht="15.75" customHeight="1">
      <c r="A65" s="28" t="s">
        <v>18</v>
      </c>
      <c r="B65" s="3" t="s">
        <v>452</v>
      </c>
      <c r="C65" s="4" t="s">
        <v>456</v>
      </c>
      <c r="D65" s="7" t="s">
        <v>19</v>
      </c>
      <c r="E65" s="7" t="s">
        <v>38</v>
      </c>
      <c r="F65" s="9" t="s">
        <v>250</v>
      </c>
      <c r="G65" s="7" t="e">
        <f t="shared" ca="1" si="0"/>
        <v>#NAME?</v>
      </c>
      <c r="H65" s="29" t="s">
        <v>239</v>
      </c>
      <c r="I65" s="29" t="s">
        <v>280</v>
      </c>
      <c r="J65" s="7" t="str">
        <f t="shared" si="7"/>
        <v>Não</v>
      </c>
      <c r="K65" s="30">
        <v>45293</v>
      </c>
      <c r="L65" s="7"/>
      <c r="M65" s="7" t="s">
        <v>87</v>
      </c>
      <c r="N65" s="31">
        <v>0</v>
      </c>
      <c r="O65" s="7" t="s">
        <v>41</v>
      </c>
      <c r="P65" s="32">
        <v>0</v>
      </c>
      <c r="Q65" s="33"/>
      <c r="R65" s="65" t="s">
        <v>457</v>
      </c>
      <c r="S65" s="7" t="s">
        <v>220</v>
      </c>
      <c r="T65" s="7" t="s">
        <v>455</v>
      </c>
      <c r="U65" s="7" t="s">
        <v>38</v>
      </c>
      <c r="V65" s="29" t="e">
        <f t="shared" ca="1" si="2"/>
        <v>#NAME?</v>
      </c>
      <c r="W65" s="7"/>
      <c r="X65" s="7"/>
      <c r="Y65" s="34" t="s">
        <v>222</v>
      </c>
      <c r="Z65" s="35"/>
      <c r="AA65" s="36">
        <v>45293</v>
      </c>
      <c r="AB65" s="37">
        <v>49075100013284</v>
      </c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>
        <v>0</v>
      </c>
      <c r="AR65" s="35">
        <v>16116.88</v>
      </c>
      <c r="AS65" s="35">
        <v>21365.67</v>
      </c>
      <c r="AT65" s="35">
        <v>28193.34</v>
      </c>
      <c r="AU65" s="35">
        <v>30082.51</v>
      </c>
      <c r="AV65" s="35">
        <v>21100.83</v>
      </c>
      <c r="AW65" s="35">
        <v>27090.560000000001</v>
      </c>
      <c r="AX65" s="35">
        <v>27951.61</v>
      </c>
      <c r="AY65" s="35">
        <v>28896.18</v>
      </c>
      <c r="AZ65" s="35">
        <v>27203.09</v>
      </c>
      <c r="BA65" s="35">
        <v>29966.53</v>
      </c>
      <c r="BB65" s="35" t="e">
        <f t="array" aca="1" ref="BB65" ca="1">_xludf.XLOOKUP(C65,'PL TOTAL D0'!A:A,'PL TOTAL D0'!C:C,"")</f>
        <v>#NAME?</v>
      </c>
    </row>
    <row r="66" spans="1:54" ht="15.75" customHeight="1">
      <c r="A66" s="28" t="s">
        <v>18</v>
      </c>
      <c r="B66" s="3" t="s">
        <v>458</v>
      </c>
      <c r="C66" s="4" t="s">
        <v>459</v>
      </c>
      <c r="D66" s="7" t="s">
        <v>233</v>
      </c>
      <c r="E66" s="7" t="s">
        <v>38</v>
      </c>
      <c r="F66" s="9" t="s">
        <v>460</v>
      </c>
      <c r="G66" s="7" t="e">
        <f t="shared" ca="1" si="0"/>
        <v>#NAME?</v>
      </c>
      <c r="H66" s="29" t="s">
        <v>245</v>
      </c>
      <c r="I66" s="29" t="s">
        <v>298</v>
      </c>
      <c r="J66" s="7" t="str">
        <f t="shared" si="7"/>
        <v>Sim</v>
      </c>
      <c r="K66" s="30">
        <v>45475</v>
      </c>
      <c r="L66" s="7"/>
      <c r="M66" s="7" t="s">
        <v>100</v>
      </c>
      <c r="N66" s="31">
        <v>1.2E-2</v>
      </c>
      <c r="O66" s="7" t="s">
        <v>41</v>
      </c>
      <c r="P66" s="32">
        <v>0</v>
      </c>
      <c r="Q66" s="33" t="s">
        <v>461</v>
      </c>
      <c r="R66" s="65"/>
      <c r="S66" s="7" t="s">
        <v>220</v>
      </c>
      <c r="T66" s="7" t="s">
        <v>462</v>
      </c>
      <c r="U66" s="7" t="s">
        <v>38</v>
      </c>
      <c r="V66" s="29" t="e">
        <f t="shared" ca="1" si="2"/>
        <v>#NAME?</v>
      </c>
      <c r="W66" s="7"/>
      <c r="X66" s="7" t="s">
        <v>230</v>
      </c>
      <c r="Y66" s="34" t="s">
        <v>222</v>
      </c>
      <c r="Z66" s="35"/>
      <c r="AA66" s="36">
        <v>45475</v>
      </c>
      <c r="AB66" s="37">
        <v>49075100015511</v>
      </c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>
        <v>0</v>
      </c>
      <c r="AY66" s="35">
        <v>0</v>
      </c>
      <c r="AZ66" s="35">
        <v>0</v>
      </c>
      <c r="BA66" s="35">
        <v>0</v>
      </c>
      <c r="BB66" s="35" t="e">
        <f t="array" aca="1" ref="BB66" ca="1">_xludf.XLOOKUP(C66,'PL TOTAL D0'!A:A,'PL TOTAL D0'!C:C,"")</f>
        <v>#NAME?</v>
      </c>
    </row>
    <row r="67" spans="1:54" ht="15.75" customHeight="1">
      <c r="A67" s="28" t="s">
        <v>18</v>
      </c>
      <c r="B67" s="3" t="s">
        <v>463</v>
      </c>
      <c r="C67" s="66" t="s">
        <v>464</v>
      </c>
      <c r="D67" s="7" t="s">
        <v>19</v>
      </c>
      <c r="E67" s="7" t="s">
        <v>38</v>
      </c>
      <c r="F67" s="7" t="s">
        <v>99</v>
      </c>
      <c r="G67" s="7" t="e">
        <f t="shared" ca="1" si="0"/>
        <v>#NAME?</v>
      </c>
      <c r="H67" s="29" t="s">
        <v>227</v>
      </c>
      <c r="I67" s="29" t="s">
        <v>41</v>
      </c>
      <c r="J67" s="7" t="str">
        <f t="shared" si="7"/>
        <v>Não</v>
      </c>
      <c r="K67" s="30">
        <v>45202</v>
      </c>
      <c r="L67" s="30"/>
      <c r="M67" s="7" t="s">
        <v>100</v>
      </c>
      <c r="N67" s="31">
        <v>0</v>
      </c>
      <c r="O67" s="7" t="s">
        <v>41</v>
      </c>
      <c r="P67" s="32">
        <v>0</v>
      </c>
      <c r="Q67" s="33"/>
      <c r="R67" s="28"/>
      <c r="S67" s="7" t="s">
        <v>220</v>
      </c>
      <c r="T67" s="7" t="s">
        <v>465</v>
      </c>
      <c r="U67" s="7" t="s">
        <v>38</v>
      </c>
      <c r="V67" s="29" t="e">
        <f t="shared" ca="1" si="2"/>
        <v>#NAME?</v>
      </c>
      <c r="W67" s="7"/>
      <c r="X67" s="7"/>
      <c r="Y67" s="34" t="s">
        <v>222</v>
      </c>
      <c r="Z67" s="35"/>
      <c r="AA67" s="36">
        <v>45202</v>
      </c>
      <c r="AB67" s="37">
        <v>49075100011176</v>
      </c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>
        <v>0</v>
      </c>
      <c r="AO67" s="35">
        <v>194378.52</v>
      </c>
      <c r="AP67" s="35">
        <v>674378.81</v>
      </c>
      <c r="AQ67" s="35">
        <v>681890.11</v>
      </c>
      <c r="AR67" s="35">
        <v>677840.76</v>
      </c>
      <c r="AS67" s="35">
        <v>682786.1</v>
      </c>
      <c r="AT67" s="35">
        <v>688196.81</v>
      </c>
      <c r="AU67" s="35">
        <v>682735.49</v>
      </c>
      <c r="AV67" s="35">
        <v>682566.4</v>
      </c>
      <c r="AW67" s="35">
        <v>687302.1</v>
      </c>
      <c r="AX67" s="35">
        <v>693824.3</v>
      </c>
      <c r="AY67" s="35">
        <v>700759.12</v>
      </c>
      <c r="AZ67" s="35">
        <v>705618.56</v>
      </c>
      <c r="BA67" s="35">
        <v>710881.27</v>
      </c>
      <c r="BB67" s="35" t="e">
        <f t="array" aca="1" ref="BB67" ca="1">_xludf.XLOOKUP(C67,'PL TOTAL D0'!A:A,'PL TOTAL D0'!C:C,"")</f>
        <v>#NAME?</v>
      </c>
    </row>
    <row r="68" spans="1:54" ht="15.75" customHeight="1">
      <c r="A68" s="28" t="s">
        <v>18</v>
      </c>
      <c r="B68" s="3" t="s">
        <v>466</v>
      </c>
      <c r="C68" s="66" t="s">
        <v>467</v>
      </c>
      <c r="D68" s="7" t="s">
        <v>19</v>
      </c>
      <c r="E68" s="7" t="s">
        <v>124</v>
      </c>
      <c r="F68" s="7" t="s">
        <v>244</v>
      </c>
      <c r="G68" s="7" t="e">
        <f t="shared" ca="1" si="0"/>
        <v>#NAME?</v>
      </c>
      <c r="H68" s="29" t="s">
        <v>227</v>
      </c>
      <c r="I68" s="29" t="s">
        <v>41</v>
      </c>
      <c r="J68" s="7" t="str">
        <f t="shared" si="7"/>
        <v>Não</v>
      </c>
      <c r="K68" s="30">
        <v>45576</v>
      </c>
      <c r="L68" s="30"/>
      <c r="M68" s="7" t="s">
        <v>100</v>
      </c>
      <c r="N68" s="31">
        <v>1.2E-2</v>
      </c>
      <c r="O68" s="7" t="s">
        <v>41</v>
      </c>
      <c r="P68" s="32">
        <v>0</v>
      </c>
      <c r="Q68" s="33"/>
      <c r="R68" s="28"/>
      <c r="S68" s="7" t="s">
        <v>220</v>
      </c>
      <c r="T68" s="7" t="s">
        <v>468</v>
      </c>
      <c r="U68" s="7" t="s">
        <v>124</v>
      </c>
      <c r="V68" s="29" t="e">
        <f t="shared" ca="1" si="2"/>
        <v>#NAME?</v>
      </c>
      <c r="W68" s="7"/>
      <c r="X68" s="7" t="s">
        <v>32</v>
      </c>
      <c r="Y68" s="34"/>
      <c r="Z68" s="35"/>
      <c r="AA68" s="36"/>
      <c r="AB68" s="37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>
        <v>40191.160000000003</v>
      </c>
      <c r="BB68" s="35" t="e">
        <f t="array" aca="1" ref="BB68" ca="1">_xludf.XLOOKUP(C68,'PL TOTAL D0'!A:A,'PL TOTAL D0'!C:C,"")</f>
        <v>#NAME?</v>
      </c>
    </row>
    <row r="69" spans="1:54" ht="15.75" customHeight="1">
      <c r="A69" s="28" t="s">
        <v>18</v>
      </c>
      <c r="B69" s="3" t="s">
        <v>469</v>
      </c>
      <c r="C69" s="4" t="s">
        <v>470</v>
      </c>
      <c r="D69" s="7" t="s">
        <v>19</v>
      </c>
      <c r="E69" s="7" t="s">
        <v>38</v>
      </c>
      <c r="F69" s="7" t="s">
        <v>446</v>
      </c>
      <c r="G69" s="7" t="e">
        <f t="shared" ca="1" si="0"/>
        <v>#NAME?</v>
      </c>
      <c r="H69" s="29" t="s">
        <v>239</v>
      </c>
      <c r="I69" s="29" t="s">
        <v>240</v>
      </c>
      <c r="J69" s="7" t="str">
        <f t="shared" si="7"/>
        <v>Não</v>
      </c>
      <c r="K69" s="30">
        <v>44973</v>
      </c>
      <c r="L69" s="7"/>
      <c r="M69" s="7" t="s">
        <v>100</v>
      </c>
      <c r="N69" s="31">
        <v>1.2E-2</v>
      </c>
      <c r="O69" s="7" t="s">
        <v>41</v>
      </c>
      <c r="P69" s="32">
        <v>0</v>
      </c>
      <c r="Q69" s="33"/>
      <c r="R69" s="33"/>
      <c r="S69" s="7" t="s">
        <v>220</v>
      </c>
      <c r="T69" s="7" t="s">
        <v>471</v>
      </c>
      <c r="U69" s="7" t="s">
        <v>38</v>
      </c>
      <c r="V69" s="29" t="e">
        <f t="shared" ca="1" si="2"/>
        <v>#NAME?</v>
      </c>
      <c r="W69" s="7"/>
      <c r="X69" s="7"/>
      <c r="Y69" s="34" t="s">
        <v>222</v>
      </c>
      <c r="Z69" s="35"/>
      <c r="AA69" s="36">
        <v>44973</v>
      </c>
      <c r="AB69" s="37">
        <v>49075100009211</v>
      </c>
      <c r="AC69" s="35"/>
      <c r="AD69" s="35"/>
      <c r="AE69" s="35"/>
      <c r="AF69" s="35">
        <v>0</v>
      </c>
      <c r="AG69" s="35">
        <v>205400.95999999999</v>
      </c>
      <c r="AH69" s="35">
        <v>207992.18</v>
      </c>
      <c r="AI69" s="35">
        <v>191564.02</v>
      </c>
      <c r="AJ69" s="35">
        <v>178117.61</v>
      </c>
      <c r="AK69" s="35">
        <v>179706.97</v>
      </c>
      <c r="AL69" s="35">
        <v>161227.32999999999</v>
      </c>
      <c r="AM69" s="35">
        <v>139805.06</v>
      </c>
      <c r="AN69" s="35">
        <v>114175.85</v>
      </c>
      <c r="AO69" s="35">
        <v>114006.86</v>
      </c>
      <c r="AP69" s="35">
        <v>97661.65</v>
      </c>
      <c r="AQ69" s="35">
        <v>98971.16</v>
      </c>
      <c r="AR69" s="35">
        <v>84112.58</v>
      </c>
      <c r="AS69" s="35">
        <v>69883.429999999993</v>
      </c>
      <c r="AT69" s="35">
        <v>0</v>
      </c>
      <c r="AU69" s="35">
        <v>26.37</v>
      </c>
      <c r="AV69" s="35">
        <v>26.37</v>
      </c>
      <c r="AW69" s="35">
        <v>28.73</v>
      </c>
      <c r="AX69" s="35">
        <v>28.73</v>
      </c>
      <c r="AY69" s="35">
        <v>28.73</v>
      </c>
      <c r="AZ69" s="35">
        <v>28.73</v>
      </c>
      <c r="BA69" s="35">
        <v>28.73</v>
      </c>
      <c r="BB69" s="35" t="e">
        <f t="array" aca="1" ref="BB69" ca="1">_xludf.XLOOKUP(C69,'PL TOTAL D0'!A:A,'PL TOTAL D0'!C:C,"")</f>
        <v>#NAME?</v>
      </c>
    </row>
    <row r="70" spans="1:54" ht="15.75" customHeight="1">
      <c r="A70" s="28" t="s">
        <v>18</v>
      </c>
      <c r="B70" s="3" t="s">
        <v>472</v>
      </c>
      <c r="C70" s="4" t="s">
        <v>473</v>
      </c>
      <c r="D70" s="7" t="s">
        <v>19</v>
      </c>
      <c r="E70" s="7" t="s">
        <v>124</v>
      </c>
      <c r="F70" s="7" t="s">
        <v>354</v>
      </c>
      <c r="G70" s="7" t="e">
        <f t="shared" ca="1" si="0"/>
        <v>#NAME?</v>
      </c>
      <c r="H70" s="29" t="s">
        <v>239</v>
      </c>
      <c r="I70" s="29" t="s">
        <v>240</v>
      </c>
      <c r="J70" s="7" t="str">
        <f t="shared" si="7"/>
        <v>Não</v>
      </c>
      <c r="K70" s="30">
        <v>44949</v>
      </c>
      <c r="L70" s="7"/>
      <c r="M70" s="7" t="s">
        <v>100</v>
      </c>
      <c r="N70" s="31">
        <v>1.2E-2</v>
      </c>
      <c r="O70" s="7" t="s">
        <v>41</v>
      </c>
      <c r="P70" s="32">
        <v>0</v>
      </c>
      <c r="Q70" s="33"/>
      <c r="R70" s="33"/>
      <c r="S70" s="7" t="s">
        <v>220</v>
      </c>
      <c r="T70" s="7" t="s">
        <v>474</v>
      </c>
      <c r="U70" s="7" t="s">
        <v>124</v>
      </c>
      <c r="V70" s="29" t="e">
        <f t="shared" ca="1" si="2"/>
        <v>#NAME?</v>
      </c>
      <c r="W70" s="7"/>
      <c r="X70" s="7"/>
      <c r="Y70" s="34" t="s">
        <v>330</v>
      </c>
      <c r="Z70" s="35"/>
      <c r="AA70" s="36">
        <v>44949</v>
      </c>
      <c r="AB70" s="37">
        <v>49075100005461</v>
      </c>
      <c r="AC70" s="35"/>
      <c r="AD70" s="35"/>
      <c r="AE70" s="35"/>
      <c r="AF70" s="35">
        <v>488327.59</v>
      </c>
      <c r="AG70" s="35">
        <v>497674.32</v>
      </c>
      <c r="AH70" s="35">
        <v>487428.52</v>
      </c>
      <c r="AI70" s="35">
        <v>490845.49</v>
      </c>
      <c r="AJ70" s="35">
        <v>414552.97</v>
      </c>
      <c r="AK70" s="35">
        <v>417043.39</v>
      </c>
      <c r="AL70" s="35">
        <v>419792.77</v>
      </c>
      <c r="AM70" s="35">
        <v>391724.01</v>
      </c>
      <c r="AN70" s="35">
        <v>394426.75</v>
      </c>
      <c r="AO70" s="35">
        <v>384393.43</v>
      </c>
      <c r="AP70" s="35">
        <v>880468.69</v>
      </c>
      <c r="AQ70" s="35">
        <v>481718.89</v>
      </c>
      <c r="AR70" s="35">
        <v>56915.16</v>
      </c>
      <c r="AS70" s="35">
        <v>50642.57</v>
      </c>
      <c r="AT70" s="35">
        <v>51013.45</v>
      </c>
      <c r="AU70" s="35">
        <v>85.13</v>
      </c>
      <c r="AV70" s="35">
        <v>72.95</v>
      </c>
      <c r="AW70" s="35">
        <v>80306.81</v>
      </c>
      <c r="AX70" s="35">
        <v>0</v>
      </c>
      <c r="AY70" s="35">
        <v>31.25</v>
      </c>
      <c r="AZ70" s="35">
        <v>31.25</v>
      </c>
      <c r="BA70" s="35">
        <v>31.25</v>
      </c>
      <c r="BB70" s="35" t="e">
        <f t="array" aca="1" ref="BB70" ca="1">_xludf.XLOOKUP(C70,'PL TOTAL D0'!A:A,'PL TOTAL D0'!C:C,"")</f>
        <v>#NAME?</v>
      </c>
    </row>
    <row r="71" spans="1:54" ht="15.75" customHeight="1">
      <c r="A71" s="28" t="s">
        <v>18</v>
      </c>
      <c r="B71" s="3" t="s">
        <v>475</v>
      </c>
      <c r="C71" s="4" t="s">
        <v>476</v>
      </c>
      <c r="D71" s="7" t="s">
        <v>19</v>
      </c>
      <c r="E71" s="7" t="s">
        <v>124</v>
      </c>
      <c r="F71" s="7" t="s">
        <v>238</v>
      </c>
      <c r="G71" s="7" t="e">
        <f t="shared" ca="1" si="0"/>
        <v>#NAME?</v>
      </c>
      <c r="H71" s="29" t="s">
        <v>218</v>
      </c>
      <c r="I71" s="29" t="s">
        <v>41</v>
      </c>
      <c r="J71" s="7" t="str">
        <f t="shared" si="7"/>
        <v>Não</v>
      </c>
      <c r="K71" s="30">
        <v>44988</v>
      </c>
      <c r="L71" s="30">
        <v>45174</v>
      </c>
      <c r="M71" s="7" t="s">
        <v>100</v>
      </c>
      <c r="N71" s="31">
        <v>2E-3</v>
      </c>
      <c r="O71" s="7" t="s">
        <v>41</v>
      </c>
      <c r="P71" s="32">
        <v>0</v>
      </c>
      <c r="Q71" s="33"/>
      <c r="R71" s="50" t="s">
        <v>477</v>
      </c>
      <c r="S71" s="7" t="s">
        <v>220</v>
      </c>
      <c r="T71" s="7" t="s">
        <v>478</v>
      </c>
      <c r="U71" s="7" t="s">
        <v>124</v>
      </c>
      <c r="V71" s="29" t="e">
        <f t="shared" ca="1" si="2"/>
        <v>#NAME?</v>
      </c>
      <c r="W71" s="7"/>
      <c r="X71" s="7"/>
      <c r="Y71" s="34"/>
      <c r="Z71" s="35"/>
      <c r="AA71" s="36">
        <v>44988</v>
      </c>
      <c r="AB71" s="37"/>
      <c r="AC71" s="35"/>
      <c r="AD71" s="35"/>
      <c r="AE71" s="35"/>
      <c r="AF71" s="35">
        <v>0</v>
      </c>
      <c r="AG71" s="35">
        <v>0</v>
      </c>
      <c r="AH71" s="35">
        <v>100841.03</v>
      </c>
      <c r="AI71" s="35">
        <v>101642.93</v>
      </c>
      <c r="AJ71" s="35">
        <v>102937.17</v>
      </c>
      <c r="AK71" s="35">
        <v>104060.87</v>
      </c>
      <c r="AL71" s="35">
        <v>105138.59</v>
      </c>
      <c r="AM71" s="35">
        <v>0</v>
      </c>
      <c r="AN71" s="35">
        <v>0</v>
      </c>
      <c r="AO71" s="35">
        <v>0</v>
      </c>
      <c r="AP71" s="35">
        <v>0</v>
      </c>
      <c r="AQ71" s="35">
        <v>0</v>
      </c>
      <c r="AR71" s="35">
        <v>0</v>
      </c>
      <c r="AS71" s="35">
        <v>0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e">
        <f t="array" aca="1" ref="BB71" ca="1">_xludf.XLOOKUP(C71,'PL TOTAL D0'!A:A,'PL TOTAL D0'!C:C,"")</f>
        <v>#NAME?</v>
      </c>
    </row>
    <row r="72" spans="1:54" ht="15.75" customHeight="1">
      <c r="A72" s="28" t="s">
        <v>18</v>
      </c>
      <c r="B72" s="3" t="s">
        <v>479</v>
      </c>
      <c r="C72" s="4" t="s">
        <v>480</v>
      </c>
      <c r="D72" s="7" t="s">
        <v>19</v>
      </c>
      <c r="E72" s="7" t="s">
        <v>124</v>
      </c>
      <c r="F72" s="7" t="s">
        <v>238</v>
      </c>
      <c r="G72" s="7" t="e">
        <f t="shared" ca="1" si="0"/>
        <v>#NAME?</v>
      </c>
      <c r="H72" s="29" t="s">
        <v>227</v>
      </c>
      <c r="I72" s="29" t="s">
        <v>41</v>
      </c>
      <c r="J72" s="7" t="str">
        <f t="shared" si="7"/>
        <v>Não</v>
      </c>
      <c r="K72" s="30">
        <v>44973</v>
      </c>
      <c r="L72" s="7"/>
      <c r="M72" s="7" t="s">
        <v>100</v>
      </c>
      <c r="N72" s="31">
        <v>1.2E-2</v>
      </c>
      <c r="O72" s="7" t="s">
        <v>41</v>
      </c>
      <c r="P72" s="32">
        <v>0</v>
      </c>
      <c r="Q72" s="33"/>
      <c r="R72" s="33" t="s">
        <v>481</v>
      </c>
      <c r="S72" s="7" t="s">
        <v>220</v>
      </c>
      <c r="T72" s="7" t="s">
        <v>482</v>
      </c>
      <c r="U72" s="7" t="s">
        <v>124</v>
      </c>
      <c r="V72" s="29" t="e">
        <f t="shared" ca="1" si="2"/>
        <v>#NAME?</v>
      </c>
      <c r="W72" s="7"/>
      <c r="X72" s="7" t="s">
        <v>32</v>
      </c>
      <c r="Y72" s="34" t="s">
        <v>222</v>
      </c>
      <c r="Z72" s="35"/>
      <c r="AA72" s="36">
        <v>44973</v>
      </c>
      <c r="AB72" s="37">
        <v>49075100005478</v>
      </c>
      <c r="AC72" s="35"/>
      <c r="AD72" s="35"/>
      <c r="AE72" s="35"/>
      <c r="AF72" s="35"/>
      <c r="AG72" s="35">
        <v>378063.59</v>
      </c>
      <c r="AH72" s="35">
        <v>412014.46</v>
      </c>
      <c r="AI72" s="35">
        <v>415110.81</v>
      </c>
      <c r="AJ72" s="35">
        <v>627525.17000000004</v>
      </c>
      <c r="AK72" s="35">
        <v>640821.67000000004</v>
      </c>
      <c r="AL72" s="35">
        <v>648299.81000000006</v>
      </c>
      <c r="AM72" s="35">
        <v>645446.74</v>
      </c>
      <c r="AN72" s="35">
        <v>647232.4</v>
      </c>
      <c r="AO72" s="35">
        <v>648936.31000000006</v>
      </c>
      <c r="AP72" s="35">
        <v>658994.24</v>
      </c>
      <c r="AQ72" s="35">
        <v>668204.47</v>
      </c>
      <c r="AR72" s="35">
        <v>670288.78</v>
      </c>
      <c r="AS72" s="35">
        <v>673873.7</v>
      </c>
      <c r="AT72" s="35">
        <v>680459.13</v>
      </c>
      <c r="AU72" s="35">
        <v>670476.35</v>
      </c>
      <c r="AV72" s="35">
        <v>671584.1</v>
      </c>
      <c r="AW72" s="35">
        <v>573746.1</v>
      </c>
      <c r="AX72" s="35">
        <v>482425.7</v>
      </c>
      <c r="AY72" s="35">
        <v>497468.63</v>
      </c>
      <c r="AZ72" s="35">
        <v>498449.51</v>
      </c>
      <c r="BA72" s="35">
        <v>497035.16</v>
      </c>
      <c r="BB72" s="35" t="e">
        <f t="array" aca="1" ref="BB72" ca="1">_xludf.XLOOKUP(C72,'PL TOTAL D0'!A:A,'PL TOTAL D0'!C:C,"")</f>
        <v>#NAME?</v>
      </c>
    </row>
    <row r="73" spans="1:54" ht="15.75" customHeight="1">
      <c r="A73" s="28" t="s">
        <v>18</v>
      </c>
      <c r="B73" s="3" t="s">
        <v>483</v>
      </c>
      <c r="C73" s="4" t="s">
        <v>484</v>
      </c>
      <c r="D73" s="7" t="s">
        <v>19</v>
      </c>
      <c r="E73" s="7" t="s">
        <v>124</v>
      </c>
      <c r="F73" s="7" t="s">
        <v>244</v>
      </c>
      <c r="G73" s="7" t="e">
        <f t="shared" ca="1" si="0"/>
        <v>#NAME?</v>
      </c>
      <c r="H73" s="29" t="s">
        <v>227</v>
      </c>
      <c r="I73" s="29" t="s">
        <v>41</v>
      </c>
      <c r="J73" s="7" t="str">
        <f t="shared" si="7"/>
        <v>Não</v>
      </c>
      <c r="K73" s="30">
        <v>45086</v>
      </c>
      <c r="L73" s="30"/>
      <c r="M73" s="7" t="s">
        <v>100</v>
      </c>
      <c r="N73" s="31">
        <v>1.2E-2</v>
      </c>
      <c r="O73" s="7" t="s">
        <v>41</v>
      </c>
      <c r="P73" s="32">
        <v>0</v>
      </c>
      <c r="Q73" s="33"/>
      <c r="R73" s="33"/>
      <c r="S73" s="7" t="s">
        <v>220</v>
      </c>
      <c r="T73" s="7" t="s">
        <v>485</v>
      </c>
      <c r="U73" s="7" t="s">
        <v>38</v>
      </c>
      <c r="V73" s="29" t="e">
        <f t="shared" ca="1" si="2"/>
        <v>#NAME?</v>
      </c>
      <c r="W73" s="7"/>
      <c r="X73" s="7"/>
      <c r="Y73" s="34" t="s">
        <v>222</v>
      </c>
      <c r="Z73" s="35"/>
      <c r="AA73" s="36">
        <v>45086</v>
      </c>
      <c r="AB73" s="37">
        <v>49075100008280</v>
      </c>
      <c r="AC73" s="35"/>
      <c r="AD73" s="35"/>
      <c r="AE73" s="35"/>
      <c r="AF73" s="35"/>
      <c r="AG73" s="35"/>
      <c r="AH73" s="35"/>
      <c r="AI73" s="35"/>
      <c r="AJ73" s="35"/>
      <c r="AK73" s="35">
        <v>100410.67</v>
      </c>
      <c r="AL73" s="35">
        <v>101431.94</v>
      </c>
      <c r="AM73" s="35">
        <v>102078.59</v>
      </c>
      <c r="AN73" s="35">
        <v>97069.759999999995</v>
      </c>
      <c r="AO73" s="35">
        <v>97860.25</v>
      </c>
      <c r="AP73" s="35">
        <v>98666.32</v>
      </c>
      <c r="AQ73" s="35">
        <v>99541.39</v>
      </c>
      <c r="AR73" s="35">
        <v>90200.82</v>
      </c>
      <c r="AS73" s="35">
        <v>90926.93</v>
      </c>
      <c r="AT73" s="35">
        <v>43467.77</v>
      </c>
      <c r="AU73" s="35">
        <v>43687.14</v>
      </c>
      <c r="AV73" s="35">
        <v>44032.35</v>
      </c>
      <c r="AW73" s="35">
        <v>36453.730000000003</v>
      </c>
      <c r="AX73" s="35">
        <v>36768.29</v>
      </c>
      <c r="AY73" s="35">
        <v>37068.69</v>
      </c>
      <c r="AZ73" s="35">
        <v>37288.18</v>
      </c>
      <c r="BA73" s="35">
        <v>37556.14</v>
      </c>
      <c r="BB73" s="35" t="e">
        <f t="array" aca="1" ref="BB73" ca="1">_xludf.XLOOKUP(C73,'PL TOTAL D0'!A:A,'PL TOTAL D0'!C:C,"")</f>
        <v>#NAME?</v>
      </c>
    </row>
    <row r="74" spans="1:54" ht="15.75" customHeight="1">
      <c r="A74" s="28" t="s">
        <v>18</v>
      </c>
      <c r="B74" s="3" t="s">
        <v>486</v>
      </c>
      <c r="C74" s="4" t="s">
        <v>487</v>
      </c>
      <c r="D74" s="7" t="s">
        <v>19</v>
      </c>
      <c r="E74" s="7" t="s">
        <v>38</v>
      </c>
      <c r="F74" s="7" t="s">
        <v>413</v>
      </c>
      <c r="G74" s="7" t="e">
        <f t="shared" ca="1" si="0"/>
        <v>#NAME?</v>
      </c>
      <c r="H74" s="29" t="s">
        <v>245</v>
      </c>
      <c r="I74" s="29" t="s">
        <v>298</v>
      </c>
      <c r="J74" s="7" t="str">
        <f t="shared" si="7"/>
        <v>Não</v>
      </c>
      <c r="K74" s="30">
        <v>45454</v>
      </c>
      <c r="L74" s="30"/>
      <c r="M74" s="7" t="s">
        <v>100</v>
      </c>
      <c r="N74" s="31">
        <v>1.2E-2</v>
      </c>
      <c r="O74" s="7" t="s">
        <v>41</v>
      </c>
      <c r="P74" s="32">
        <v>0</v>
      </c>
      <c r="Q74" s="33"/>
      <c r="R74" s="33"/>
      <c r="S74" s="7" t="s">
        <v>220</v>
      </c>
      <c r="T74" s="7" t="s">
        <v>488</v>
      </c>
      <c r="U74" s="7" t="s">
        <v>38</v>
      </c>
      <c r="V74" s="29" t="e">
        <f t="shared" ca="1" si="2"/>
        <v>#NAME?</v>
      </c>
      <c r="W74" s="7"/>
      <c r="X74" s="7" t="s">
        <v>32</v>
      </c>
      <c r="Y74" s="34" t="s">
        <v>222</v>
      </c>
      <c r="Z74" s="35"/>
      <c r="AA74" s="36">
        <v>45454</v>
      </c>
      <c r="AB74" s="37">
        <v>49075100014868</v>
      </c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e">
        <f t="array" aca="1" ref="BB74" ca="1">_xludf.XLOOKUP(C74,'PL TOTAL D0'!A:A,'PL TOTAL D0'!C:C,"")</f>
        <v>#NAME?</v>
      </c>
    </row>
    <row r="75" spans="1:54" ht="15.75" customHeight="1">
      <c r="A75" s="28" t="s">
        <v>18</v>
      </c>
      <c r="B75" s="3" t="s">
        <v>489</v>
      </c>
      <c r="C75" s="4" t="s">
        <v>490</v>
      </c>
      <c r="D75" s="7" t="s">
        <v>19</v>
      </c>
      <c r="E75" s="7" t="s">
        <v>124</v>
      </c>
      <c r="F75" s="7" t="s">
        <v>244</v>
      </c>
      <c r="G75" s="7" t="e">
        <f t="shared" ca="1" si="0"/>
        <v>#NAME?</v>
      </c>
      <c r="H75" s="29" t="s">
        <v>239</v>
      </c>
      <c r="I75" s="29" t="s">
        <v>240</v>
      </c>
      <c r="J75" s="7" t="str">
        <f t="shared" si="7"/>
        <v>Não</v>
      </c>
      <c r="K75" s="30">
        <v>45012</v>
      </c>
      <c r="L75" s="7"/>
      <c r="M75" s="7" t="s">
        <v>100</v>
      </c>
      <c r="N75" s="31">
        <v>1.2E-2</v>
      </c>
      <c r="O75" s="7" t="s">
        <v>41</v>
      </c>
      <c r="P75" s="32">
        <v>0</v>
      </c>
      <c r="Q75" s="33"/>
      <c r="R75" s="33"/>
      <c r="S75" s="7" t="s">
        <v>220</v>
      </c>
      <c r="T75" s="7" t="s">
        <v>491</v>
      </c>
      <c r="U75" s="7" t="s">
        <v>124</v>
      </c>
      <c r="V75" s="29" t="e">
        <f t="shared" ca="1" si="2"/>
        <v>#NAME?</v>
      </c>
      <c r="W75" s="7"/>
      <c r="X75" s="7"/>
      <c r="Y75" s="34" t="s">
        <v>222</v>
      </c>
      <c r="Z75" s="35"/>
      <c r="AA75" s="36">
        <v>45012</v>
      </c>
      <c r="AB75" s="37">
        <v>49075100011184</v>
      </c>
      <c r="AC75" s="35"/>
      <c r="AD75" s="35"/>
      <c r="AE75" s="35"/>
      <c r="AF75" s="35"/>
      <c r="AG75" s="35">
        <v>0</v>
      </c>
      <c r="AH75" s="35">
        <v>1348.85</v>
      </c>
      <c r="AI75" s="35">
        <v>0</v>
      </c>
      <c r="AJ75" s="35">
        <v>0</v>
      </c>
      <c r="AK75" s="35">
        <v>0</v>
      </c>
      <c r="AL75" s="35">
        <v>0</v>
      </c>
      <c r="AM75" s="35">
        <v>0</v>
      </c>
      <c r="AN75" s="35">
        <v>0</v>
      </c>
      <c r="AO75" s="35">
        <v>0</v>
      </c>
      <c r="AP75" s="35">
        <v>0</v>
      </c>
      <c r="AQ75" s="35">
        <v>0</v>
      </c>
      <c r="AR75" s="35">
        <v>0</v>
      </c>
      <c r="AS75" s="35">
        <v>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35" t="e">
        <f t="array" aca="1" ref="BB75" ca="1">_xludf.XLOOKUP(C75,'PL TOTAL D0'!A:A,'PL TOTAL D0'!C:C,"")</f>
        <v>#NAME?</v>
      </c>
    </row>
    <row r="76" spans="1:54" ht="15.75" customHeight="1">
      <c r="A76" s="28" t="s">
        <v>18</v>
      </c>
      <c r="B76" s="3" t="s">
        <v>492</v>
      </c>
      <c r="C76" s="4" t="s">
        <v>493</v>
      </c>
      <c r="D76" s="7" t="s">
        <v>233</v>
      </c>
      <c r="E76" s="7" t="s">
        <v>38</v>
      </c>
      <c r="F76" s="7" t="s">
        <v>460</v>
      </c>
      <c r="G76" s="7" t="e">
        <f t="shared" ca="1" si="0"/>
        <v>#NAME?</v>
      </c>
      <c r="H76" s="29" t="s">
        <v>227</v>
      </c>
      <c r="I76" s="29" t="s">
        <v>41</v>
      </c>
      <c r="J76" s="7" t="str">
        <f t="shared" si="7"/>
        <v>Sim</v>
      </c>
      <c r="K76" s="30">
        <v>45323</v>
      </c>
      <c r="L76" s="7"/>
      <c r="M76" s="7" t="s">
        <v>100</v>
      </c>
      <c r="N76" s="31">
        <v>1.2E-2</v>
      </c>
      <c r="O76" s="7" t="s">
        <v>41</v>
      </c>
      <c r="P76" s="32">
        <v>0</v>
      </c>
      <c r="Q76" s="33" t="s">
        <v>494</v>
      </c>
      <c r="R76" s="33"/>
      <c r="S76" s="7" t="s">
        <v>220</v>
      </c>
      <c r="T76" s="7" t="s">
        <v>495</v>
      </c>
      <c r="U76" s="7" t="s">
        <v>38</v>
      </c>
      <c r="V76" s="29" t="e">
        <f t="shared" ca="1" si="2"/>
        <v>#NAME?</v>
      </c>
      <c r="W76" s="7"/>
      <c r="X76" s="7"/>
      <c r="Y76" s="34" t="s">
        <v>222</v>
      </c>
      <c r="Z76" s="35"/>
      <c r="AA76" s="36">
        <v>45323</v>
      </c>
      <c r="AB76" s="37">
        <v>49075100013292</v>
      </c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>
        <v>428703.97</v>
      </c>
      <c r="AS76" s="35">
        <v>603129.68999999994</v>
      </c>
      <c r="AT76" s="35">
        <v>607761.38</v>
      </c>
      <c r="AU76" s="35">
        <v>611000</v>
      </c>
      <c r="AV76" s="35">
        <v>615584.5</v>
      </c>
      <c r="AW76" s="35">
        <v>619982.19999999995</v>
      </c>
      <c r="AX76" s="35">
        <v>625209.30000000005</v>
      </c>
      <c r="AY76" s="35">
        <v>630141.14</v>
      </c>
      <c r="AZ76" s="35">
        <v>632242.28</v>
      </c>
      <c r="BA76" s="35">
        <v>637334.31999999995</v>
      </c>
      <c r="BB76" s="35" t="e">
        <f t="array" aca="1" ref="BB76" ca="1">_xludf.XLOOKUP(C76,'PL TOTAL D0'!A:A,'PL TOTAL D0'!C:C,"")</f>
        <v>#NAME?</v>
      </c>
    </row>
    <row r="77" spans="1:54" ht="15.75" customHeight="1">
      <c r="A77" s="28" t="s">
        <v>18</v>
      </c>
      <c r="B77" s="14" t="s">
        <v>117</v>
      </c>
      <c r="C77" s="4" t="s">
        <v>118</v>
      </c>
      <c r="D77" s="7" t="s">
        <v>19</v>
      </c>
      <c r="E77" s="7" t="s">
        <v>20</v>
      </c>
      <c r="F77" s="7" t="s">
        <v>290</v>
      </c>
      <c r="G77" s="7" t="e">
        <f t="shared" ca="1" si="0"/>
        <v>#NAME?</v>
      </c>
      <c r="H77" s="29" t="s">
        <v>239</v>
      </c>
      <c r="I77" s="29" t="s">
        <v>395</v>
      </c>
      <c r="J77" s="7" t="str">
        <f t="shared" si="7"/>
        <v>Não</v>
      </c>
      <c r="K77" s="30">
        <v>45035</v>
      </c>
      <c r="L77" s="7"/>
      <c r="M77" s="7" t="s">
        <v>28</v>
      </c>
      <c r="N77" s="31">
        <v>1.2E-2</v>
      </c>
      <c r="O77" s="7" t="s">
        <v>41</v>
      </c>
      <c r="P77" s="32">
        <v>0</v>
      </c>
      <c r="Q77" s="33"/>
      <c r="R77" s="33" t="s">
        <v>496</v>
      </c>
      <c r="S77" s="7" t="s">
        <v>220</v>
      </c>
      <c r="T77" s="7" t="s">
        <v>497</v>
      </c>
      <c r="U77" s="7" t="s">
        <v>112</v>
      </c>
      <c r="V77" s="29" t="e">
        <f t="shared" ca="1" si="2"/>
        <v>#NAME?</v>
      </c>
      <c r="W77" s="7"/>
      <c r="X77" s="7"/>
      <c r="Y77" s="34" t="s">
        <v>222</v>
      </c>
      <c r="Z77" s="35"/>
      <c r="AA77" s="36">
        <v>45035</v>
      </c>
      <c r="AB77" s="37">
        <v>49075100011192</v>
      </c>
      <c r="AC77" s="35"/>
      <c r="AD77" s="35"/>
      <c r="AE77" s="35"/>
      <c r="AF77" s="35"/>
      <c r="AG77" s="35"/>
      <c r="AH77" s="35">
        <v>0</v>
      </c>
      <c r="AI77" s="35">
        <v>2338313.8199999998</v>
      </c>
      <c r="AJ77" s="35">
        <v>2484801.5499999998</v>
      </c>
      <c r="AK77" s="35">
        <v>2522741.14</v>
      </c>
      <c r="AL77" s="35">
        <v>5935459.3499999996</v>
      </c>
      <c r="AM77" s="35">
        <v>5957345.3200000003</v>
      </c>
      <c r="AN77" s="35">
        <v>6005596.1799999997</v>
      </c>
      <c r="AO77" s="35">
        <v>6026667.0199999996</v>
      </c>
      <c r="AP77" s="35">
        <v>6098388.9199999999</v>
      </c>
      <c r="AQ77" s="35">
        <v>6183506.4699999997</v>
      </c>
      <c r="AR77" s="35">
        <v>6198048.0300000003</v>
      </c>
      <c r="AS77" s="35">
        <v>6242860.7400000002</v>
      </c>
      <c r="AT77" s="35">
        <v>6273001.6200000001</v>
      </c>
      <c r="AU77" s="35">
        <v>6221345.0599999996</v>
      </c>
      <c r="AV77" s="35">
        <v>6244633</v>
      </c>
      <c r="AW77" s="35">
        <v>6274035</v>
      </c>
      <c r="AX77" s="35">
        <v>6335268</v>
      </c>
      <c r="AY77" s="35">
        <v>6399683.4100000001</v>
      </c>
      <c r="AZ77" s="35">
        <v>6437574.1600000001</v>
      </c>
      <c r="BA77" s="35">
        <v>6467270.3600000003</v>
      </c>
      <c r="BB77" s="35" t="e">
        <f t="array" aca="1" ref="BB77" ca="1">_xludf.XLOOKUP(C77,'PL TOTAL D0'!A:A,'PL TOTAL D0'!C:C,"")</f>
        <v>#NAME?</v>
      </c>
    </row>
    <row r="78" spans="1:54" ht="15.75" customHeight="1">
      <c r="A78" s="28" t="s">
        <v>18</v>
      </c>
      <c r="B78" s="3" t="s">
        <v>498</v>
      </c>
      <c r="C78" s="4" t="s">
        <v>499</v>
      </c>
      <c r="D78" s="7" t="s">
        <v>19</v>
      </c>
      <c r="E78" s="7" t="s">
        <v>38</v>
      </c>
      <c r="F78" s="7" t="s">
        <v>39</v>
      </c>
      <c r="G78" s="7" t="e">
        <f t="shared" ca="1" si="0"/>
        <v>#NAME?</v>
      </c>
      <c r="H78" s="29" t="s">
        <v>227</v>
      </c>
      <c r="I78" s="29" t="s">
        <v>41</v>
      </c>
      <c r="J78" s="7" t="str">
        <f t="shared" si="7"/>
        <v>Sim</v>
      </c>
      <c r="K78" s="30">
        <v>44985</v>
      </c>
      <c r="L78" s="7"/>
      <c r="M78" s="7" t="s">
        <v>100</v>
      </c>
      <c r="N78" s="31">
        <v>1.2E-2</v>
      </c>
      <c r="O78" s="7" t="s">
        <v>41</v>
      </c>
      <c r="P78" s="32">
        <v>0</v>
      </c>
      <c r="Q78" s="33" t="s">
        <v>500</v>
      </c>
      <c r="R78" s="33"/>
      <c r="S78" s="7" t="s">
        <v>220</v>
      </c>
      <c r="T78" s="7" t="s">
        <v>501</v>
      </c>
      <c r="U78" s="7" t="s">
        <v>38</v>
      </c>
      <c r="V78" s="29" t="e">
        <f t="shared" ca="1" si="2"/>
        <v>#NAME?</v>
      </c>
      <c r="W78" s="7"/>
      <c r="X78" s="7"/>
      <c r="Y78" s="34" t="s">
        <v>222</v>
      </c>
      <c r="Z78" s="35"/>
      <c r="AA78" s="36">
        <v>44985</v>
      </c>
      <c r="AB78" s="37">
        <v>49075100005486</v>
      </c>
      <c r="AC78" s="35"/>
      <c r="AD78" s="35"/>
      <c r="AE78" s="35"/>
      <c r="AF78" s="35"/>
      <c r="AG78" s="35">
        <v>560421.18999999994</v>
      </c>
      <c r="AH78" s="35">
        <v>916687.06</v>
      </c>
      <c r="AI78" s="35">
        <v>922926.96</v>
      </c>
      <c r="AJ78" s="35">
        <v>930674.54</v>
      </c>
      <c r="AK78" s="35">
        <v>939224.97</v>
      </c>
      <c r="AL78" s="35">
        <v>946529.43</v>
      </c>
      <c r="AM78" s="35">
        <v>678596.76</v>
      </c>
      <c r="AN78" s="35">
        <v>684079.55</v>
      </c>
      <c r="AO78" s="35">
        <v>690269.86</v>
      </c>
      <c r="AP78" s="35">
        <v>694735.41</v>
      </c>
      <c r="AQ78" s="35">
        <v>700472.95</v>
      </c>
      <c r="AR78" s="35">
        <v>706805.5</v>
      </c>
      <c r="AS78" s="35">
        <v>712203.48</v>
      </c>
      <c r="AT78" s="35">
        <v>718812.51</v>
      </c>
      <c r="AU78" s="35">
        <v>724821.85</v>
      </c>
      <c r="AV78" s="35">
        <v>729942.1</v>
      </c>
      <c r="AW78" s="35">
        <v>730139.3</v>
      </c>
      <c r="AX78" s="35">
        <v>583088</v>
      </c>
      <c r="AY78" s="35">
        <v>586649.13</v>
      </c>
      <c r="AZ78" s="35">
        <v>590059.74</v>
      </c>
      <c r="BA78" s="35">
        <v>594946.34</v>
      </c>
      <c r="BB78" s="35" t="e">
        <f t="array" aca="1" ref="BB78" ca="1">_xludf.XLOOKUP(C78,'PL TOTAL D0'!A:A,'PL TOTAL D0'!C:C,"")</f>
        <v>#NAME?</v>
      </c>
    </row>
    <row r="79" spans="1:54" ht="15.75" customHeight="1">
      <c r="A79" s="28" t="s">
        <v>18</v>
      </c>
      <c r="B79" s="3" t="s">
        <v>502</v>
      </c>
      <c r="C79" s="4" t="s">
        <v>503</v>
      </c>
      <c r="D79" s="7" t="s">
        <v>19</v>
      </c>
      <c r="E79" s="7" t="s">
        <v>20</v>
      </c>
      <c r="F79" s="7" t="s">
        <v>339</v>
      </c>
      <c r="G79" s="7" t="e">
        <f t="shared" ca="1" si="0"/>
        <v>#NAME?</v>
      </c>
      <c r="H79" s="29" t="s">
        <v>227</v>
      </c>
      <c r="I79" s="29" t="s">
        <v>41</v>
      </c>
      <c r="J79" s="7" t="str">
        <f t="shared" si="7"/>
        <v>Não</v>
      </c>
      <c r="K79" s="30">
        <v>45096</v>
      </c>
      <c r="L79" s="7"/>
      <c r="M79" s="7" t="s">
        <v>138</v>
      </c>
      <c r="N79" s="31">
        <v>1.4999999999999999E-2</v>
      </c>
      <c r="O79" s="7" t="s">
        <v>29</v>
      </c>
      <c r="P79" s="32">
        <v>0.1</v>
      </c>
      <c r="Q79" s="33"/>
      <c r="R79" s="33"/>
      <c r="S79" s="7" t="s">
        <v>220</v>
      </c>
      <c r="T79" s="7" t="s">
        <v>504</v>
      </c>
      <c r="U79" s="7" t="s">
        <v>94</v>
      </c>
      <c r="V79" s="29" t="e">
        <f t="shared" ca="1" si="2"/>
        <v>#NAME?</v>
      </c>
      <c r="W79" s="7"/>
      <c r="X79" s="7"/>
      <c r="Y79" s="34" t="s">
        <v>222</v>
      </c>
      <c r="Z79" s="35"/>
      <c r="AA79" s="36">
        <v>45096</v>
      </c>
      <c r="AB79" s="37">
        <v>49075100004811</v>
      </c>
      <c r="AC79" s="35"/>
      <c r="AD79" s="35"/>
      <c r="AE79" s="35"/>
      <c r="AF79" s="35"/>
      <c r="AG79" s="35"/>
      <c r="AH79" s="35"/>
      <c r="AI79" s="35">
        <v>0</v>
      </c>
      <c r="AJ79" s="35">
        <v>0</v>
      </c>
      <c r="AK79" s="35">
        <v>1903309.48</v>
      </c>
      <c r="AL79" s="35">
        <v>1910989.17</v>
      </c>
      <c r="AM79" s="35">
        <v>1904031.27</v>
      </c>
      <c r="AN79" s="35">
        <v>1911128.37</v>
      </c>
      <c r="AO79" s="35">
        <v>1905968.81</v>
      </c>
      <c r="AP79" s="35">
        <v>1953970.63</v>
      </c>
      <c r="AQ79" s="35">
        <v>1991456.49</v>
      </c>
      <c r="AR79" s="35">
        <v>1962597.82</v>
      </c>
      <c r="AS79" s="35">
        <v>1976819.21</v>
      </c>
      <c r="AT79" s="35">
        <v>1998699.75</v>
      </c>
      <c r="AU79" s="35">
        <v>1962590.62</v>
      </c>
      <c r="AV79" s="35">
        <v>1954476</v>
      </c>
      <c r="AW79" s="35">
        <v>1967081</v>
      </c>
      <c r="AX79" s="35">
        <v>1994497</v>
      </c>
      <c r="AY79" s="35">
        <v>2018985.77</v>
      </c>
      <c r="AZ79" s="35">
        <v>2015014.3</v>
      </c>
      <c r="BA79" s="35">
        <v>2004337.51</v>
      </c>
      <c r="BB79" s="35" t="e">
        <f t="array" aca="1" ref="BB79" ca="1">_xludf.XLOOKUP(C79,'PL TOTAL D0'!A:A,'PL TOTAL D0'!C:C,"")</f>
        <v>#NAME?</v>
      </c>
    </row>
    <row r="80" spans="1:54" ht="15.75" customHeight="1">
      <c r="A80" s="28" t="s">
        <v>18</v>
      </c>
      <c r="B80" s="3" t="s">
        <v>505</v>
      </c>
      <c r="C80" s="62" t="s">
        <v>506</v>
      </c>
      <c r="D80" s="7" t="s">
        <v>225</v>
      </c>
      <c r="E80" s="7" t="s">
        <v>124</v>
      </c>
      <c r="F80" s="7" t="s">
        <v>226</v>
      </c>
      <c r="G80" s="7" t="e">
        <f t="shared" ca="1" si="0"/>
        <v>#NAME?</v>
      </c>
      <c r="H80" s="29" t="s">
        <v>245</v>
      </c>
      <c r="I80" s="29" t="s">
        <v>41</v>
      </c>
      <c r="J80" s="7" t="str">
        <f t="shared" si="7"/>
        <v>Sim</v>
      </c>
      <c r="K80" s="30">
        <v>45603</v>
      </c>
      <c r="L80" s="7"/>
      <c r="M80" s="7" t="s">
        <v>100</v>
      </c>
      <c r="N80" s="31">
        <v>1.2E-2</v>
      </c>
      <c r="O80" s="7" t="s">
        <v>41</v>
      </c>
      <c r="P80" s="32">
        <v>0</v>
      </c>
      <c r="Q80" s="33" t="s">
        <v>507</v>
      </c>
      <c r="R80" s="33"/>
      <c r="S80" s="7" t="s">
        <v>220</v>
      </c>
      <c r="T80" s="7" t="s">
        <v>508</v>
      </c>
      <c r="U80" s="7" t="s">
        <v>124</v>
      </c>
      <c r="V80" s="29" t="e">
        <f t="shared" ca="1" si="2"/>
        <v>#NAME?</v>
      </c>
      <c r="W80" s="7"/>
      <c r="X80" s="7" t="s">
        <v>230</v>
      </c>
      <c r="Y80" s="34"/>
      <c r="Z80" s="35"/>
      <c r="AA80" s="36"/>
      <c r="AB80" s="37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 t="e">
        <f t="array" aca="1" ref="BB80" ca="1">_xludf.XLOOKUP(C80,'PL TOTAL D0'!A:A,'PL TOTAL D0'!C:C,"")</f>
        <v>#NAME?</v>
      </c>
    </row>
    <row r="81" spans="1:54" ht="15.75" customHeight="1">
      <c r="A81" s="28" t="s">
        <v>18</v>
      </c>
      <c r="B81" s="38" t="s">
        <v>509</v>
      </c>
      <c r="C81" s="67" t="s">
        <v>510</v>
      </c>
      <c r="D81" s="7" t="s">
        <v>110</v>
      </c>
      <c r="E81" s="7" t="s">
        <v>38</v>
      </c>
      <c r="F81" s="7" t="s">
        <v>511</v>
      </c>
      <c r="G81" s="7" t="e">
        <f t="shared" ca="1" si="0"/>
        <v>#NAME?</v>
      </c>
      <c r="H81" s="29" t="s">
        <v>227</v>
      </c>
      <c r="I81" s="29" t="s">
        <v>41</v>
      </c>
      <c r="J81" s="7" t="str">
        <f t="shared" si="7"/>
        <v>Sim</v>
      </c>
      <c r="K81" s="30">
        <v>45432</v>
      </c>
      <c r="L81" s="7"/>
      <c r="M81" s="7" t="s">
        <v>28</v>
      </c>
      <c r="N81" s="31">
        <v>1.4E-2</v>
      </c>
      <c r="O81" s="7" t="s">
        <v>29</v>
      </c>
      <c r="P81" s="32">
        <v>0.1</v>
      </c>
      <c r="Q81" s="33" t="s">
        <v>512</v>
      </c>
      <c r="R81" s="33"/>
      <c r="S81" s="7" t="s">
        <v>220</v>
      </c>
      <c r="T81" s="12" t="s">
        <v>513</v>
      </c>
      <c r="U81" s="7" t="s">
        <v>38</v>
      </c>
      <c r="V81" s="29" t="e">
        <f t="shared" ca="1" si="2"/>
        <v>#NAME?</v>
      </c>
      <c r="W81" s="7"/>
      <c r="X81" s="7" t="s">
        <v>49</v>
      </c>
      <c r="Y81" s="34" t="s">
        <v>514</v>
      </c>
      <c r="Z81" s="35"/>
      <c r="AA81" s="36">
        <v>45432</v>
      </c>
      <c r="AB81" s="37">
        <v>49075100014426</v>
      </c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>
        <v>169168.6</v>
      </c>
      <c r="AW81" s="35">
        <v>170497.2</v>
      </c>
      <c r="AX81" s="35">
        <v>303700.40000000002</v>
      </c>
      <c r="AY81" s="35">
        <v>396787.20000000001</v>
      </c>
      <c r="AZ81" s="35">
        <v>465783.06</v>
      </c>
      <c r="BA81" s="35">
        <v>466114.29</v>
      </c>
      <c r="BB81" s="35" t="e">
        <f t="array" aca="1" ref="BB81" ca="1">_xludf.XLOOKUP(C81,'PL TOTAL D0'!A:A,'PL TOTAL D0'!C:C,"")</f>
        <v>#NAME?</v>
      </c>
    </row>
    <row r="82" spans="1:54" ht="15.75" customHeight="1">
      <c r="A82" s="28" t="s">
        <v>18</v>
      </c>
      <c r="B82" s="38" t="s">
        <v>515</v>
      </c>
      <c r="C82" s="67" t="s">
        <v>516</v>
      </c>
      <c r="D82" s="7" t="s">
        <v>110</v>
      </c>
      <c r="E82" s="7" t="s">
        <v>38</v>
      </c>
      <c r="F82" s="7" t="s">
        <v>217</v>
      </c>
      <c r="G82" s="7" t="e">
        <f t="shared" ca="1" si="0"/>
        <v>#NAME?</v>
      </c>
      <c r="H82" s="29" t="s">
        <v>218</v>
      </c>
      <c r="I82" s="29" t="s">
        <v>41</v>
      </c>
      <c r="J82" s="7" t="s">
        <v>258</v>
      </c>
      <c r="K82" s="30">
        <v>45113</v>
      </c>
      <c r="L82" s="30">
        <v>45513</v>
      </c>
      <c r="M82" s="7" t="s">
        <v>425</v>
      </c>
      <c r="N82" s="31">
        <v>6.0000000000000001E-3</v>
      </c>
      <c r="O82" s="7" t="s">
        <v>41</v>
      </c>
      <c r="P82" s="32">
        <v>0</v>
      </c>
      <c r="Q82" s="33"/>
      <c r="R82" s="33" t="s">
        <v>362</v>
      </c>
      <c r="S82" s="7" t="s">
        <v>264</v>
      </c>
      <c r="T82" s="12" t="s">
        <v>517</v>
      </c>
      <c r="U82" s="7"/>
      <c r="V82" s="29" t="e">
        <f t="shared" ca="1" si="2"/>
        <v>#NAME?</v>
      </c>
      <c r="W82" s="7"/>
      <c r="X82" s="7"/>
      <c r="Y82" s="34"/>
      <c r="Z82" s="35"/>
      <c r="AA82" s="36">
        <v>45113</v>
      </c>
      <c r="AB82" s="37">
        <v>49075100013561</v>
      </c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5">
        <v>0</v>
      </c>
      <c r="AZ82" s="35">
        <v>0</v>
      </c>
      <c r="BA82" s="35">
        <v>0</v>
      </c>
      <c r="BB82" s="35" t="e">
        <f t="array" aca="1" ref="BB82" ca="1">_xludf.XLOOKUP(C82,'PL TOTAL D0'!A:A,'PL TOTAL D0'!C:C,"")</f>
        <v>#NAME?</v>
      </c>
    </row>
    <row r="83" spans="1:54" ht="15.75" customHeight="1">
      <c r="A83" s="28" t="s">
        <v>18</v>
      </c>
      <c r="B83" s="3" t="s">
        <v>152</v>
      </c>
      <c r="C83" s="4" t="s">
        <v>518</v>
      </c>
      <c r="D83" s="7" t="s">
        <v>19</v>
      </c>
      <c r="E83" s="7" t="s">
        <v>20</v>
      </c>
      <c r="F83" s="7" t="s">
        <v>290</v>
      </c>
      <c r="G83" s="7" t="e">
        <f t="shared" ca="1" si="0"/>
        <v>#NAME?</v>
      </c>
      <c r="H83" s="29" t="s">
        <v>239</v>
      </c>
      <c r="I83" s="29" t="s">
        <v>519</v>
      </c>
      <c r="J83" s="7" t="str">
        <f t="shared" ref="J83:J136" si="8">IF(Q83=0,"Não","Sim")</f>
        <v>Não</v>
      </c>
      <c r="K83" s="30">
        <v>45139</v>
      </c>
      <c r="L83" s="7"/>
      <c r="M83" s="7" t="s">
        <v>132</v>
      </c>
      <c r="N83" s="31">
        <v>6.4999999999999997E-3</v>
      </c>
      <c r="O83" s="7" t="s">
        <v>260</v>
      </c>
      <c r="P83" s="32">
        <v>0.2</v>
      </c>
      <c r="Q83" s="33"/>
      <c r="R83" s="33"/>
      <c r="S83" s="7" t="s">
        <v>220</v>
      </c>
      <c r="T83" s="7" t="s">
        <v>520</v>
      </c>
      <c r="U83" s="7" t="s">
        <v>94</v>
      </c>
      <c r="V83" s="29" t="e">
        <f t="shared" ca="1" si="2"/>
        <v>#NAME?</v>
      </c>
      <c r="W83" s="7"/>
      <c r="X83" s="7"/>
      <c r="Y83" s="34" t="s">
        <v>222</v>
      </c>
      <c r="Z83" s="35"/>
      <c r="AA83" s="36">
        <v>45139</v>
      </c>
      <c r="AB83" s="37">
        <v>49075100010171</v>
      </c>
      <c r="AC83" s="35"/>
      <c r="AD83" s="35"/>
      <c r="AE83" s="35"/>
      <c r="AF83" s="35"/>
      <c r="AG83" s="35"/>
      <c r="AH83" s="35"/>
      <c r="AI83" s="35"/>
      <c r="AJ83" s="35"/>
      <c r="AK83" s="35"/>
      <c r="AL83" s="35">
        <v>0</v>
      </c>
      <c r="AM83" s="35">
        <v>773124.25</v>
      </c>
      <c r="AN83" s="35">
        <v>771807.13</v>
      </c>
      <c r="AO83" s="35">
        <v>738799.22</v>
      </c>
      <c r="AP83" s="35">
        <v>795165.85</v>
      </c>
      <c r="AQ83" s="35">
        <v>835269.28</v>
      </c>
      <c r="AR83" s="35">
        <v>777749.68</v>
      </c>
      <c r="AS83" s="35">
        <v>789707.18</v>
      </c>
      <c r="AT83" s="35">
        <v>803507.43</v>
      </c>
      <c r="AU83" s="35">
        <v>771158.64</v>
      </c>
      <c r="AV83" s="35">
        <v>746237.7</v>
      </c>
      <c r="AW83" s="35">
        <v>748438.8</v>
      </c>
      <c r="AX83" s="35">
        <v>769831</v>
      </c>
      <c r="AY83" s="35">
        <v>788088.67</v>
      </c>
      <c r="AZ83" s="35">
        <v>775478.95</v>
      </c>
      <c r="BA83" s="35">
        <v>741560.95</v>
      </c>
      <c r="BB83" s="35" t="e">
        <f t="array" aca="1" ref="BB83" ca="1">_xludf.XLOOKUP(C83,'PL TOTAL D0'!A:A,'PL TOTAL D0'!C:C,"")</f>
        <v>#NAME?</v>
      </c>
    </row>
    <row r="84" spans="1:54" ht="15.75" customHeight="1">
      <c r="A84" s="28" t="s">
        <v>18</v>
      </c>
      <c r="B84" s="14" t="s">
        <v>152</v>
      </c>
      <c r="C84" s="4" t="s">
        <v>153</v>
      </c>
      <c r="D84" s="7" t="s">
        <v>19</v>
      </c>
      <c r="E84" s="7" t="s">
        <v>20</v>
      </c>
      <c r="F84" s="7" t="s">
        <v>290</v>
      </c>
      <c r="G84" s="7" t="e">
        <f t="shared" ca="1" si="0"/>
        <v>#NAME?</v>
      </c>
      <c r="H84" s="29" t="s">
        <v>239</v>
      </c>
      <c r="I84" s="29" t="s">
        <v>521</v>
      </c>
      <c r="J84" s="7" t="str">
        <f t="shared" si="8"/>
        <v>Não</v>
      </c>
      <c r="K84" s="30">
        <v>45012</v>
      </c>
      <c r="L84" s="7"/>
      <c r="M84" s="7" t="s">
        <v>100</v>
      </c>
      <c r="N84" s="31">
        <v>6.4999999999999997E-3</v>
      </c>
      <c r="O84" s="7" t="s">
        <v>41</v>
      </c>
      <c r="P84" s="32">
        <v>0</v>
      </c>
      <c r="Q84" s="33"/>
      <c r="R84" s="33" t="s">
        <v>522</v>
      </c>
      <c r="S84" s="7" t="s">
        <v>220</v>
      </c>
      <c r="T84" s="7" t="s">
        <v>520</v>
      </c>
      <c r="U84" s="7" t="s">
        <v>94</v>
      </c>
      <c r="V84" s="29" t="e">
        <f t="shared" ca="1" si="2"/>
        <v>#NAME?</v>
      </c>
      <c r="W84" s="7"/>
      <c r="X84" s="7"/>
      <c r="Y84" s="34" t="s">
        <v>222</v>
      </c>
      <c r="Z84" s="35"/>
      <c r="AA84" s="36">
        <v>45012</v>
      </c>
      <c r="AB84" s="37">
        <v>49075100007268</v>
      </c>
      <c r="AC84" s="35"/>
      <c r="AD84" s="35"/>
      <c r="AE84" s="35"/>
      <c r="AF84" s="35"/>
      <c r="AG84" s="35"/>
      <c r="AH84" s="35">
        <v>7449482.6799999997</v>
      </c>
      <c r="AI84" s="35">
        <v>7434949.6100000003</v>
      </c>
      <c r="AJ84" s="35">
        <v>8788058.6199999992</v>
      </c>
      <c r="AK84" s="35">
        <v>8874098.4299999997</v>
      </c>
      <c r="AL84" s="35">
        <v>8956806</v>
      </c>
      <c r="AM84" s="35">
        <v>8235068.7999999998</v>
      </c>
      <c r="AN84" s="35">
        <v>8286387.7000000002</v>
      </c>
      <c r="AO84" s="35">
        <v>8338874.4699999997</v>
      </c>
      <c r="AP84" s="35">
        <v>8101725.9400000004</v>
      </c>
      <c r="AQ84" s="35">
        <v>8169228.5</v>
      </c>
      <c r="AR84" s="35">
        <v>8236926.3600000003</v>
      </c>
      <c r="AS84" s="35">
        <v>8294948.2599999998</v>
      </c>
      <c r="AT84" s="35">
        <v>8080494.5899999999</v>
      </c>
      <c r="AU84" s="35">
        <v>8140955.2599999998</v>
      </c>
      <c r="AV84" s="35">
        <v>8199969</v>
      </c>
      <c r="AW84" s="35">
        <v>8268411</v>
      </c>
      <c r="AX84" s="35">
        <v>8340392</v>
      </c>
      <c r="AY84" s="35">
        <v>8408338.2699999996</v>
      </c>
      <c r="AZ84" s="35">
        <v>8465661.2300000004</v>
      </c>
      <c r="BA84" s="35">
        <v>8541947.6199999992</v>
      </c>
      <c r="BB84" s="35" t="e">
        <f t="array" aca="1" ref="BB84" ca="1">_xludf.XLOOKUP(C84,'PL TOTAL D0'!A:A,'PL TOTAL D0'!C:C,"")</f>
        <v>#NAME?</v>
      </c>
    </row>
    <row r="85" spans="1:54" ht="15.75" customHeight="1">
      <c r="A85" s="28" t="s">
        <v>18</v>
      </c>
      <c r="B85" s="3" t="s">
        <v>152</v>
      </c>
      <c r="C85" s="4" t="s">
        <v>523</v>
      </c>
      <c r="D85" s="7" t="s">
        <v>19</v>
      </c>
      <c r="E85" s="7" t="s">
        <v>20</v>
      </c>
      <c r="F85" s="7" t="s">
        <v>290</v>
      </c>
      <c r="G85" s="7" t="e">
        <f t="shared" ca="1" si="0"/>
        <v>#NAME?</v>
      </c>
      <c r="H85" s="29" t="s">
        <v>239</v>
      </c>
      <c r="I85" s="29" t="s">
        <v>286</v>
      </c>
      <c r="J85" s="7" t="str">
        <f t="shared" si="8"/>
        <v>Não</v>
      </c>
      <c r="K85" s="30">
        <v>45163</v>
      </c>
      <c r="L85" s="7"/>
      <c r="M85" s="7" t="s">
        <v>132</v>
      </c>
      <c r="N85" s="31">
        <v>0</v>
      </c>
      <c r="O85" s="7" t="s">
        <v>41</v>
      </c>
      <c r="P85" s="32">
        <v>0</v>
      </c>
      <c r="Q85" s="33"/>
      <c r="R85" s="33" t="s">
        <v>524</v>
      </c>
      <c r="S85" s="7" t="s">
        <v>220</v>
      </c>
      <c r="T85" s="7" t="s">
        <v>520</v>
      </c>
      <c r="U85" s="7" t="s">
        <v>94</v>
      </c>
      <c r="V85" s="29" t="e">
        <f t="shared" ca="1" si="2"/>
        <v>#NAME?</v>
      </c>
      <c r="W85" s="7"/>
      <c r="X85" s="7"/>
      <c r="Y85" s="34" t="s">
        <v>222</v>
      </c>
      <c r="Z85" s="35"/>
      <c r="AA85" s="36">
        <v>45163</v>
      </c>
      <c r="AB85" s="37">
        <v>49075100011206</v>
      </c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>
        <v>0</v>
      </c>
      <c r="AN85" s="35">
        <v>6102</v>
      </c>
      <c r="AO85" s="35">
        <v>7514.41</v>
      </c>
      <c r="AP85" s="35">
        <v>9904.51</v>
      </c>
      <c r="AQ85" s="35">
        <v>12040.4</v>
      </c>
      <c r="AR85" s="35">
        <v>12904.64</v>
      </c>
      <c r="AS85" s="35">
        <v>14539.84</v>
      </c>
      <c r="AT85" s="35">
        <v>15935.1</v>
      </c>
      <c r="AU85" s="35">
        <v>17176.7</v>
      </c>
      <c r="AV85" s="35">
        <v>18069.89</v>
      </c>
      <c r="AW85" s="35">
        <v>19852.560000000001</v>
      </c>
      <c r="AX85" s="35">
        <v>22022.06</v>
      </c>
      <c r="AY85" s="35">
        <v>0</v>
      </c>
      <c r="AZ85" s="35">
        <v>0</v>
      </c>
      <c r="BA85" s="35">
        <v>0</v>
      </c>
      <c r="BB85" s="35" t="e">
        <f t="array" aca="1" ref="BB85" ca="1">_xludf.XLOOKUP(C85,'PL TOTAL D0'!A:A,'PL TOTAL D0'!C:C,"")</f>
        <v>#NAME?</v>
      </c>
    </row>
    <row r="86" spans="1:54" ht="15.75" customHeight="1">
      <c r="A86" s="28" t="s">
        <v>18</v>
      </c>
      <c r="B86" s="3" t="s">
        <v>525</v>
      </c>
      <c r="C86" s="4" t="s">
        <v>526</v>
      </c>
      <c r="D86" s="7" t="s">
        <v>19</v>
      </c>
      <c r="E86" s="7" t="s">
        <v>124</v>
      </c>
      <c r="F86" s="7" t="s">
        <v>238</v>
      </c>
      <c r="G86" s="7" t="e">
        <f t="shared" ca="1" si="0"/>
        <v>#NAME?</v>
      </c>
      <c r="H86" s="29" t="s">
        <v>227</v>
      </c>
      <c r="I86" s="29" t="s">
        <v>41</v>
      </c>
      <c r="J86" s="7" t="str">
        <f t="shared" si="8"/>
        <v>Não</v>
      </c>
      <c r="K86" s="30">
        <v>45006</v>
      </c>
      <c r="L86" s="7"/>
      <c r="M86" s="7" t="s">
        <v>100</v>
      </c>
      <c r="N86" s="31">
        <v>1.2E-2</v>
      </c>
      <c r="O86" s="7" t="s">
        <v>41</v>
      </c>
      <c r="P86" s="32">
        <v>0</v>
      </c>
      <c r="Q86" s="33"/>
      <c r="R86" s="33"/>
      <c r="S86" s="7" t="s">
        <v>264</v>
      </c>
      <c r="T86" s="7" t="s">
        <v>527</v>
      </c>
      <c r="U86" s="7" t="s">
        <v>124</v>
      </c>
      <c r="V86" s="29" t="e">
        <f t="shared" ca="1" si="2"/>
        <v>#NAME?</v>
      </c>
      <c r="W86" s="7"/>
      <c r="X86" s="7"/>
      <c r="Y86" s="34" t="s">
        <v>222</v>
      </c>
      <c r="Z86" s="35"/>
      <c r="AA86" s="36">
        <v>45006</v>
      </c>
      <c r="AB86" s="37">
        <v>49075100006881</v>
      </c>
      <c r="AC86" s="35"/>
      <c r="AD86" s="35"/>
      <c r="AE86" s="35"/>
      <c r="AF86" s="35"/>
      <c r="AG86" s="35"/>
      <c r="AH86" s="35">
        <v>140275.53</v>
      </c>
      <c r="AI86" s="35">
        <v>142994.82999999999</v>
      </c>
      <c r="AJ86" s="35">
        <v>146491.67000000001</v>
      </c>
      <c r="AK86" s="35">
        <v>149699.12</v>
      </c>
      <c r="AL86" s="35">
        <v>151065.74</v>
      </c>
      <c r="AM86" s="35">
        <v>151119.76999999999</v>
      </c>
      <c r="AN86" s="35">
        <v>149512.97</v>
      </c>
      <c r="AO86" s="35">
        <v>239681</v>
      </c>
      <c r="AP86" s="35">
        <v>242849.11</v>
      </c>
      <c r="AQ86" s="35">
        <v>246542.64</v>
      </c>
      <c r="AR86" s="35">
        <v>248220.18</v>
      </c>
      <c r="AS86" s="35">
        <v>251027.22</v>
      </c>
      <c r="AT86" s="35">
        <v>252228.48000000001</v>
      </c>
      <c r="AU86" s="35">
        <v>250223.77</v>
      </c>
      <c r="AV86" s="35">
        <v>252643</v>
      </c>
      <c r="AW86" s="35">
        <v>252054.2</v>
      </c>
      <c r="AX86" s="35">
        <v>255773.5</v>
      </c>
      <c r="AY86" s="35">
        <v>276203.34000000003</v>
      </c>
      <c r="AZ86" s="35">
        <v>274425.64</v>
      </c>
      <c r="BA86" s="35">
        <v>273894.46000000002</v>
      </c>
      <c r="BB86" s="35" t="e">
        <f t="array" aca="1" ref="BB86" ca="1">_xludf.XLOOKUP(C86,'PL TOTAL D0'!A:A,'PL TOTAL D0'!C:C,"")</f>
        <v>#NAME?</v>
      </c>
    </row>
    <row r="87" spans="1:54" ht="15.75" customHeight="1">
      <c r="A87" s="28" t="s">
        <v>18</v>
      </c>
      <c r="B87" s="3" t="s">
        <v>528</v>
      </c>
      <c r="C87" s="4" t="s">
        <v>529</v>
      </c>
      <c r="D87" s="7" t="s">
        <v>19</v>
      </c>
      <c r="E87" s="7" t="s">
        <v>38</v>
      </c>
      <c r="F87" s="7" t="s">
        <v>530</v>
      </c>
      <c r="G87" s="7" t="e">
        <f t="shared" ca="1" si="0"/>
        <v>#NAME?</v>
      </c>
      <c r="H87" s="29" t="s">
        <v>239</v>
      </c>
      <c r="I87" s="29" t="s">
        <v>280</v>
      </c>
      <c r="J87" s="7" t="str">
        <f t="shared" si="8"/>
        <v>Sim</v>
      </c>
      <c r="K87" s="30">
        <v>44988</v>
      </c>
      <c r="L87" s="7"/>
      <c r="M87" s="7" t="s">
        <v>87</v>
      </c>
      <c r="N87" s="31">
        <v>0</v>
      </c>
      <c r="O87" s="7" t="s">
        <v>41</v>
      </c>
      <c r="P87" s="32">
        <v>0</v>
      </c>
      <c r="Q87" s="33" t="s">
        <v>531</v>
      </c>
      <c r="R87" s="33"/>
      <c r="S87" s="7" t="s">
        <v>264</v>
      </c>
      <c r="T87" s="7" t="s">
        <v>532</v>
      </c>
      <c r="U87" s="7" t="s">
        <v>31</v>
      </c>
      <c r="V87" s="29" t="e">
        <f t="shared" ca="1" si="2"/>
        <v>#NAME?</v>
      </c>
      <c r="W87" s="7"/>
      <c r="X87" s="7"/>
      <c r="Y87" s="34" t="s">
        <v>533</v>
      </c>
      <c r="Z87" s="35"/>
      <c r="AA87" s="36">
        <v>44988</v>
      </c>
      <c r="AB87" s="37">
        <v>49075100011214</v>
      </c>
      <c r="AC87" s="35"/>
      <c r="AD87" s="35"/>
      <c r="AE87" s="35"/>
      <c r="AF87" s="35"/>
      <c r="AG87" s="35"/>
      <c r="AH87" s="35">
        <v>10067355.42</v>
      </c>
      <c r="AI87" s="35">
        <v>10181812.380000001</v>
      </c>
      <c r="AJ87" s="35">
        <v>3332193.62</v>
      </c>
      <c r="AK87" s="35">
        <v>3378633.61</v>
      </c>
      <c r="AL87" s="35">
        <v>3417528.18</v>
      </c>
      <c r="AM87" s="35">
        <v>3461095.04</v>
      </c>
      <c r="AN87" s="35">
        <v>3449103.61</v>
      </c>
      <c r="AO87" s="35">
        <v>3468512.14</v>
      </c>
      <c r="AP87" s="35">
        <v>3513893.33</v>
      </c>
      <c r="AQ87" s="35">
        <v>3558685.77</v>
      </c>
      <c r="AR87" s="35">
        <v>3589657.17</v>
      </c>
      <c r="AS87" s="35">
        <v>3609855.72</v>
      </c>
      <c r="AT87" s="35">
        <v>2277301.5099999998</v>
      </c>
      <c r="AU87" s="35">
        <v>2297292.34</v>
      </c>
      <c r="AV87" s="35">
        <v>2319695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 t="e">
        <f t="array" aca="1" ref="BB87" ca="1">_xludf.XLOOKUP(C87,'PL TOTAL D0'!A:A,'PL TOTAL D0'!C:C,"")</f>
        <v>#NAME?</v>
      </c>
    </row>
    <row r="88" spans="1:54" ht="15.75" customHeight="1">
      <c r="A88" s="28" t="s">
        <v>18</v>
      </c>
      <c r="B88" s="3" t="s">
        <v>534</v>
      </c>
      <c r="C88" s="4" t="s">
        <v>535</v>
      </c>
      <c r="D88" s="7" t="s">
        <v>19</v>
      </c>
      <c r="E88" s="7" t="s">
        <v>124</v>
      </c>
      <c r="F88" s="7" t="s">
        <v>238</v>
      </c>
      <c r="G88" s="7" t="e">
        <f t="shared" ca="1" si="0"/>
        <v>#NAME?</v>
      </c>
      <c r="H88" s="29" t="s">
        <v>227</v>
      </c>
      <c r="I88" s="29" t="s">
        <v>41</v>
      </c>
      <c r="J88" s="7" t="str">
        <f t="shared" si="8"/>
        <v>Não</v>
      </c>
      <c r="K88" s="30">
        <v>44960</v>
      </c>
      <c r="L88" s="7"/>
      <c r="M88" s="7" t="s">
        <v>138</v>
      </c>
      <c r="N88" s="31">
        <v>1.4999999999999999E-2</v>
      </c>
      <c r="O88" s="7" t="s">
        <v>29</v>
      </c>
      <c r="P88" s="32">
        <v>0.1</v>
      </c>
      <c r="Q88" s="33"/>
      <c r="R88" s="33"/>
      <c r="S88" s="7" t="s">
        <v>220</v>
      </c>
      <c r="T88" s="7" t="s">
        <v>536</v>
      </c>
      <c r="U88" s="7" t="s">
        <v>124</v>
      </c>
      <c r="V88" s="29" t="e">
        <f t="shared" ca="1" si="2"/>
        <v>#NAME?</v>
      </c>
      <c r="W88" s="7"/>
      <c r="X88" s="7"/>
      <c r="Y88" s="34" t="s">
        <v>222</v>
      </c>
      <c r="Z88" s="35"/>
      <c r="AA88" s="36">
        <v>44960</v>
      </c>
      <c r="AB88" s="37">
        <v>49075100005494</v>
      </c>
      <c r="AC88" s="35"/>
      <c r="AD88" s="35"/>
      <c r="AE88" s="35"/>
      <c r="AF88" s="35">
        <v>80004.47</v>
      </c>
      <c r="AG88" s="35">
        <v>80773.53</v>
      </c>
      <c r="AH88" s="35">
        <v>81445.48</v>
      </c>
      <c r="AI88" s="35">
        <v>81833.22</v>
      </c>
      <c r="AJ88" s="35">
        <v>83333.429999999993</v>
      </c>
      <c r="AK88" s="35">
        <v>84647.01</v>
      </c>
      <c r="AL88" s="35">
        <v>86692.7</v>
      </c>
      <c r="AM88" s="35">
        <v>115422.5</v>
      </c>
      <c r="AN88" s="35">
        <v>115882.48</v>
      </c>
      <c r="AO88" s="35">
        <v>114698.6</v>
      </c>
      <c r="AP88" s="35">
        <v>118054.86</v>
      </c>
      <c r="AQ88" s="35">
        <v>120387.71</v>
      </c>
      <c r="AR88" s="35">
        <v>117585.39</v>
      </c>
      <c r="AS88" s="35">
        <v>118751.93</v>
      </c>
      <c r="AT88" s="35">
        <v>119901.52</v>
      </c>
      <c r="AU88" s="35">
        <v>118975.26</v>
      </c>
      <c r="AV88" s="35">
        <v>118480.1</v>
      </c>
      <c r="AW88" s="35">
        <v>119193.5</v>
      </c>
      <c r="AX88" s="35">
        <v>120833.8</v>
      </c>
      <c r="AY88" s="35">
        <v>121974.61</v>
      </c>
      <c r="AZ88" s="35">
        <v>121805.96</v>
      </c>
      <c r="BA88" s="35">
        <v>120818.36</v>
      </c>
      <c r="BB88" s="35" t="e">
        <f t="array" aca="1" ref="BB88" ca="1">_xludf.XLOOKUP(C88,'PL TOTAL D0'!A:A,'PL TOTAL D0'!C:C,"")</f>
        <v>#NAME?</v>
      </c>
    </row>
    <row r="89" spans="1:54" ht="15.75" customHeight="1">
      <c r="A89" s="28" t="s">
        <v>18</v>
      </c>
      <c r="B89" s="3" t="s">
        <v>537</v>
      </c>
      <c r="C89" s="4" t="s">
        <v>538</v>
      </c>
      <c r="D89" s="7" t="s">
        <v>19</v>
      </c>
      <c r="E89" s="7" t="s">
        <v>124</v>
      </c>
      <c r="F89" s="7" t="s">
        <v>238</v>
      </c>
      <c r="G89" s="7" t="e">
        <f t="shared" ca="1" si="0"/>
        <v>#NAME?</v>
      </c>
      <c r="H89" s="29" t="s">
        <v>227</v>
      </c>
      <c r="I89" s="29" t="s">
        <v>41</v>
      </c>
      <c r="J89" s="7" t="str">
        <f t="shared" si="8"/>
        <v>Não</v>
      </c>
      <c r="K89" s="30">
        <v>45001</v>
      </c>
      <c r="L89" s="7"/>
      <c r="M89" s="7" t="s">
        <v>100</v>
      </c>
      <c r="N89" s="31">
        <v>0.01</v>
      </c>
      <c r="O89" s="7" t="s">
        <v>41</v>
      </c>
      <c r="P89" s="32">
        <v>0</v>
      </c>
      <c r="Q89" s="33"/>
      <c r="R89" s="33"/>
      <c r="S89" s="7" t="s">
        <v>220</v>
      </c>
      <c r="T89" s="7" t="s">
        <v>539</v>
      </c>
      <c r="U89" s="7" t="s">
        <v>124</v>
      </c>
      <c r="V89" s="29" t="e">
        <f t="shared" ca="1" si="2"/>
        <v>#NAME?</v>
      </c>
      <c r="W89" s="7"/>
      <c r="X89" s="7"/>
      <c r="Y89" s="34" t="s">
        <v>222</v>
      </c>
      <c r="Z89" s="35"/>
      <c r="AA89" s="36">
        <v>45001</v>
      </c>
      <c r="AB89" s="37">
        <v>49075100010234</v>
      </c>
      <c r="AC89" s="35"/>
      <c r="AD89" s="35"/>
      <c r="AE89" s="35"/>
      <c r="AF89" s="35">
        <v>0</v>
      </c>
      <c r="AG89" s="35">
        <v>0</v>
      </c>
      <c r="AH89" s="35">
        <v>48822.54</v>
      </c>
      <c r="AI89" s="35">
        <v>84549.19</v>
      </c>
      <c r="AJ89" s="35">
        <v>107103.66</v>
      </c>
      <c r="AK89" s="35">
        <v>108032.27</v>
      </c>
      <c r="AL89" s="35">
        <v>224043.27</v>
      </c>
      <c r="AM89" s="35">
        <v>238446.53</v>
      </c>
      <c r="AN89" s="35">
        <v>243260.86</v>
      </c>
      <c r="AO89" s="35">
        <v>258437.49</v>
      </c>
      <c r="AP89" s="35">
        <v>260336.98</v>
      </c>
      <c r="AQ89" s="35">
        <v>265381.57</v>
      </c>
      <c r="AR89" s="35">
        <v>274443.32</v>
      </c>
      <c r="AS89" s="35">
        <v>278310.59000000003</v>
      </c>
      <c r="AT89" s="35">
        <v>282668.5</v>
      </c>
      <c r="AU89" s="35">
        <v>287205.11</v>
      </c>
      <c r="AV89" s="35">
        <v>291116.2</v>
      </c>
      <c r="AW89" s="35">
        <v>296289.3</v>
      </c>
      <c r="AX89" s="35">
        <v>301185.40000000002</v>
      </c>
      <c r="AY89" s="35">
        <v>304535.37</v>
      </c>
      <c r="AZ89" s="35">
        <v>308158.71999999997</v>
      </c>
      <c r="BA89" s="35">
        <v>312167.07</v>
      </c>
      <c r="BB89" s="35" t="e">
        <f t="array" aca="1" ref="BB89" ca="1">_xludf.XLOOKUP(C89,'PL TOTAL D0'!A:A,'PL TOTAL D0'!C:C,"")</f>
        <v>#NAME?</v>
      </c>
    </row>
    <row r="90" spans="1:54" ht="15.75" customHeight="1">
      <c r="A90" s="28" t="s">
        <v>18</v>
      </c>
      <c r="B90" s="3" t="s">
        <v>540</v>
      </c>
      <c r="C90" s="44" t="s">
        <v>541</v>
      </c>
      <c r="D90" s="7" t="s">
        <v>19</v>
      </c>
      <c r="E90" s="7" t="s">
        <v>124</v>
      </c>
      <c r="F90" s="7" t="s">
        <v>238</v>
      </c>
      <c r="G90" s="7" t="e">
        <f t="shared" ca="1" si="0"/>
        <v>#NAME?</v>
      </c>
      <c r="H90" s="29" t="s">
        <v>227</v>
      </c>
      <c r="I90" s="29" t="s">
        <v>41</v>
      </c>
      <c r="J90" s="7" t="str">
        <f t="shared" si="8"/>
        <v>Sim</v>
      </c>
      <c r="K90" s="30">
        <v>45183</v>
      </c>
      <c r="L90" s="7"/>
      <c r="M90" s="7" t="s">
        <v>100</v>
      </c>
      <c r="N90" s="31">
        <v>1.2E-2</v>
      </c>
      <c r="O90" s="7" t="s">
        <v>41</v>
      </c>
      <c r="P90" s="32">
        <v>0</v>
      </c>
      <c r="Q90" s="69" t="s">
        <v>542</v>
      </c>
      <c r="R90" s="33"/>
      <c r="S90" s="7" t="s">
        <v>220</v>
      </c>
      <c r="T90" s="7" t="s">
        <v>543</v>
      </c>
      <c r="U90" s="7" t="s">
        <v>124</v>
      </c>
      <c r="V90" s="29" t="e">
        <f t="shared" ca="1" si="2"/>
        <v>#NAME?</v>
      </c>
      <c r="W90" s="7"/>
      <c r="X90" s="7"/>
      <c r="Y90" s="34" t="s">
        <v>222</v>
      </c>
      <c r="Z90" s="35"/>
      <c r="AA90" s="36">
        <v>45183</v>
      </c>
      <c r="AB90" s="37">
        <v>49075100011222</v>
      </c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>
        <v>70254.3</v>
      </c>
      <c r="AO90" s="35">
        <v>71890.2</v>
      </c>
      <c r="AP90" s="35">
        <v>72434.009999999995</v>
      </c>
      <c r="AQ90" s="35">
        <v>72968.67</v>
      </c>
      <c r="AR90" s="35">
        <v>73597.210000000006</v>
      </c>
      <c r="AS90" s="35">
        <v>74171.41</v>
      </c>
      <c r="AT90" s="35">
        <v>74734.14</v>
      </c>
      <c r="AU90" s="35">
        <v>75319.83</v>
      </c>
      <c r="AV90" s="35">
        <v>75857.87</v>
      </c>
      <c r="AW90" s="35">
        <v>76423.100000000006</v>
      </c>
      <c r="AX90" s="35">
        <v>77073.64</v>
      </c>
      <c r="AY90" s="35">
        <v>77718.66</v>
      </c>
      <c r="AZ90" s="35">
        <v>77799.42</v>
      </c>
      <c r="BA90" s="35">
        <v>74218.05</v>
      </c>
      <c r="BB90" s="35" t="e">
        <f t="array" aca="1" ref="BB90" ca="1">_xludf.XLOOKUP(C90,'PL TOTAL D0'!A:A,'PL TOTAL D0'!C:C,"")</f>
        <v>#NAME?</v>
      </c>
    </row>
    <row r="91" spans="1:54" ht="15.75" customHeight="1">
      <c r="A91" s="28" t="s">
        <v>18</v>
      </c>
      <c r="B91" s="17" t="s">
        <v>544</v>
      </c>
      <c r="C91" s="44" t="s">
        <v>545</v>
      </c>
      <c r="D91" s="7" t="s">
        <v>19</v>
      </c>
      <c r="E91" s="7" t="s">
        <v>124</v>
      </c>
      <c r="F91" s="70" t="s">
        <v>546</v>
      </c>
      <c r="G91" s="7" t="e">
        <f t="shared" ca="1" si="0"/>
        <v>#NAME?</v>
      </c>
      <c r="H91" s="29" t="s">
        <v>239</v>
      </c>
      <c r="I91" s="29" t="s">
        <v>240</v>
      </c>
      <c r="J91" s="7" t="str">
        <f t="shared" si="8"/>
        <v>Não</v>
      </c>
      <c r="K91" s="30">
        <v>45191</v>
      </c>
      <c r="L91" s="7"/>
      <c r="M91" s="7" t="s">
        <v>547</v>
      </c>
      <c r="N91" s="31">
        <v>7.0000000000000001E-3</v>
      </c>
      <c r="O91" s="7" t="s">
        <v>41</v>
      </c>
      <c r="P91" s="32">
        <v>0</v>
      </c>
      <c r="Q91" s="69"/>
      <c r="R91" s="33"/>
      <c r="S91" s="7" t="s">
        <v>264</v>
      </c>
      <c r="T91" s="7" t="s">
        <v>548</v>
      </c>
      <c r="U91" s="7" t="s">
        <v>124</v>
      </c>
      <c r="V91" s="29" t="e">
        <f t="shared" ca="1" si="2"/>
        <v>#NAME?</v>
      </c>
      <c r="W91" s="7"/>
      <c r="X91" s="7"/>
      <c r="Y91" s="34" t="s">
        <v>222</v>
      </c>
      <c r="Z91" s="35"/>
      <c r="AA91" s="36">
        <v>45191</v>
      </c>
      <c r="AB91" s="37">
        <v>49075100011230</v>
      </c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>
        <v>3001534.49</v>
      </c>
      <c r="AO91" s="35">
        <v>3031897.57</v>
      </c>
      <c r="AP91" s="35">
        <v>3052799.55</v>
      </c>
      <c r="AQ91" s="35">
        <v>3079102.94</v>
      </c>
      <c r="AR91" s="35">
        <v>3103296.77</v>
      </c>
      <c r="AS91" s="35">
        <v>3124030.29</v>
      </c>
      <c r="AT91" s="35">
        <v>2130656.17</v>
      </c>
      <c r="AU91" s="35">
        <v>0</v>
      </c>
      <c r="AV91" s="35">
        <v>0</v>
      </c>
      <c r="AW91" s="35">
        <v>300.27999999999997</v>
      </c>
      <c r="AX91" s="35">
        <v>302.39999999999998</v>
      </c>
      <c r="AY91" s="35">
        <v>305</v>
      </c>
      <c r="AZ91" s="35">
        <v>307.54000000000002</v>
      </c>
      <c r="BA91" s="35">
        <v>310.39999999999998</v>
      </c>
      <c r="BB91" s="35" t="e">
        <f t="array" aca="1" ref="BB91" ca="1">_xludf.XLOOKUP(C91,'PL TOTAL D0'!A:A,'PL TOTAL D0'!C:C,"")</f>
        <v>#NAME?</v>
      </c>
    </row>
    <row r="92" spans="1:54" ht="15.75" customHeight="1">
      <c r="A92" s="28" t="s">
        <v>18</v>
      </c>
      <c r="B92" s="3" t="s">
        <v>549</v>
      </c>
      <c r="C92" s="4" t="s">
        <v>550</v>
      </c>
      <c r="D92" s="7" t="s">
        <v>19</v>
      </c>
      <c r="E92" s="7" t="s">
        <v>20</v>
      </c>
      <c r="F92" s="7" t="s">
        <v>290</v>
      </c>
      <c r="G92" s="7" t="e">
        <f t="shared" ca="1" si="0"/>
        <v>#NAME?</v>
      </c>
      <c r="H92" s="29" t="s">
        <v>218</v>
      </c>
      <c r="I92" s="29" t="s">
        <v>41</v>
      </c>
      <c r="J92" s="7" t="str">
        <f t="shared" si="8"/>
        <v>Não</v>
      </c>
      <c r="K92" s="30">
        <v>45163</v>
      </c>
      <c r="L92" s="30">
        <v>45383</v>
      </c>
      <c r="M92" s="7" t="s">
        <v>132</v>
      </c>
      <c r="N92" s="31">
        <v>2.5000000000000001E-2</v>
      </c>
      <c r="O92" s="7" t="s">
        <v>260</v>
      </c>
      <c r="P92" s="32">
        <v>0.2</v>
      </c>
      <c r="Q92" s="28"/>
      <c r="R92" s="33" t="s">
        <v>551</v>
      </c>
      <c r="S92" s="7" t="s">
        <v>220</v>
      </c>
      <c r="T92" s="7" t="s">
        <v>552</v>
      </c>
      <c r="U92" s="7" t="s">
        <v>94</v>
      </c>
      <c r="V92" s="29" t="e">
        <f t="shared" ca="1" si="2"/>
        <v>#NAME?</v>
      </c>
      <c r="W92" s="7"/>
      <c r="X92" s="7"/>
      <c r="Y92" s="34" t="s">
        <v>222</v>
      </c>
      <c r="Z92" s="35"/>
      <c r="AA92" s="36">
        <v>45163</v>
      </c>
      <c r="AB92" s="37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>
        <v>639942.68000000005</v>
      </c>
      <c r="AN92" s="35">
        <v>670430.24</v>
      </c>
      <c r="AO92" s="35">
        <v>420511.08</v>
      </c>
      <c r="AP92" s="35">
        <v>425435.34</v>
      </c>
      <c r="AQ92" s="35">
        <v>446569.35</v>
      </c>
      <c r="AR92" s="35">
        <v>409645.1</v>
      </c>
      <c r="AS92" s="35">
        <v>414810.38</v>
      </c>
      <c r="AT92" s="35">
        <v>0</v>
      </c>
      <c r="AU92" s="35">
        <v>0</v>
      </c>
      <c r="AV92" s="35">
        <v>0</v>
      </c>
      <c r="AW92" s="35">
        <v>0</v>
      </c>
      <c r="AX92" s="35">
        <v>0</v>
      </c>
      <c r="AY92" s="35">
        <v>0</v>
      </c>
      <c r="AZ92" s="35">
        <v>0</v>
      </c>
      <c r="BA92" s="35">
        <v>0</v>
      </c>
      <c r="BB92" s="35" t="e">
        <f t="array" aca="1" ref="BB92" ca="1">_xludf.XLOOKUP(C92,'PL TOTAL D0'!A:A,'PL TOTAL D0'!C:C,"")</f>
        <v>#NAME?</v>
      </c>
    </row>
    <row r="93" spans="1:54" ht="15.75" customHeight="1">
      <c r="A93" s="28" t="s">
        <v>18</v>
      </c>
      <c r="B93" s="3" t="s">
        <v>549</v>
      </c>
      <c r="C93" s="4" t="s">
        <v>553</v>
      </c>
      <c r="D93" s="7" t="s">
        <v>19</v>
      </c>
      <c r="E93" s="7" t="s">
        <v>20</v>
      </c>
      <c r="F93" s="7" t="s">
        <v>290</v>
      </c>
      <c r="G93" s="7" t="e">
        <f t="shared" ca="1" si="0"/>
        <v>#NAME?</v>
      </c>
      <c r="H93" s="29" t="s">
        <v>218</v>
      </c>
      <c r="I93" s="29" t="s">
        <v>41</v>
      </c>
      <c r="J93" s="7" t="str">
        <f t="shared" si="8"/>
        <v>Não</v>
      </c>
      <c r="K93" s="30">
        <v>45163</v>
      </c>
      <c r="L93" s="30">
        <v>45383</v>
      </c>
      <c r="M93" s="7" t="s">
        <v>100</v>
      </c>
      <c r="N93" s="31">
        <v>1.2E-2</v>
      </c>
      <c r="O93" s="7" t="s">
        <v>41</v>
      </c>
      <c r="P93" s="32">
        <v>0</v>
      </c>
      <c r="Q93" s="33"/>
      <c r="R93" s="33" t="s">
        <v>551</v>
      </c>
      <c r="S93" s="7" t="s">
        <v>220</v>
      </c>
      <c r="T93" s="7" t="s">
        <v>552</v>
      </c>
      <c r="U93" s="7" t="s">
        <v>94</v>
      </c>
      <c r="V93" s="29" t="e">
        <f t="shared" ca="1" si="2"/>
        <v>#NAME?</v>
      </c>
      <c r="W93" s="7"/>
      <c r="X93" s="7"/>
      <c r="Y93" s="34" t="s">
        <v>222</v>
      </c>
      <c r="Z93" s="35"/>
      <c r="AA93" s="36">
        <v>45163</v>
      </c>
      <c r="AB93" s="37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>
        <v>1155551.7</v>
      </c>
      <c r="AN93" s="35">
        <v>1186917.76</v>
      </c>
      <c r="AO93" s="35">
        <v>437400.25</v>
      </c>
      <c r="AP93" s="35">
        <v>440335.02</v>
      </c>
      <c r="AQ93" s="35">
        <v>443817.26</v>
      </c>
      <c r="AR93" s="35">
        <v>447861.32</v>
      </c>
      <c r="AS93" s="35">
        <v>91645.86</v>
      </c>
      <c r="AT93" s="35">
        <v>0</v>
      </c>
      <c r="AU93" s="35">
        <v>0</v>
      </c>
      <c r="AV93" s="35">
        <v>0</v>
      </c>
      <c r="AW93" s="35">
        <v>0</v>
      </c>
      <c r="AX93" s="35">
        <v>0</v>
      </c>
      <c r="AY93" s="35">
        <v>0</v>
      </c>
      <c r="AZ93" s="35">
        <v>0</v>
      </c>
      <c r="BA93" s="35">
        <v>0</v>
      </c>
      <c r="BB93" s="35" t="e">
        <f t="array" aca="1" ref="BB93" ca="1">_xludf.XLOOKUP(C93,'PL TOTAL D0'!A:A,'PL TOTAL D0'!C:C,"")</f>
        <v>#NAME?</v>
      </c>
    </row>
    <row r="94" spans="1:54" ht="15.75" customHeight="1">
      <c r="A94" s="28" t="s">
        <v>18</v>
      </c>
      <c r="B94" s="17" t="s">
        <v>549</v>
      </c>
      <c r="C94" s="44" t="s">
        <v>554</v>
      </c>
      <c r="D94" s="7" t="s">
        <v>19</v>
      </c>
      <c r="E94" s="7" t="s">
        <v>20</v>
      </c>
      <c r="F94" s="7" t="s">
        <v>290</v>
      </c>
      <c r="G94" s="7" t="e">
        <f t="shared" ca="1" si="0"/>
        <v>#NAME?</v>
      </c>
      <c r="H94" s="29" t="s">
        <v>218</v>
      </c>
      <c r="I94" s="29" t="s">
        <v>41</v>
      </c>
      <c r="J94" s="7" t="str">
        <f t="shared" si="8"/>
        <v>Não</v>
      </c>
      <c r="K94" s="30">
        <v>45197</v>
      </c>
      <c r="L94" s="30">
        <v>45383</v>
      </c>
      <c r="M94" s="7" t="s">
        <v>87</v>
      </c>
      <c r="N94" s="31">
        <v>0</v>
      </c>
      <c r="O94" s="7" t="s">
        <v>41</v>
      </c>
      <c r="P94" s="32">
        <v>0</v>
      </c>
      <c r="Q94" s="33"/>
      <c r="R94" s="33"/>
      <c r="S94" s="7" t="s">
        <v>220</v>
      </c>
      <c r="T94" s="7" t="s">
        <v>552</v>
      </c>
      <c r="U94" s="7" t="s">
        <v>94</v>
      </c>
      <c r="V94" s="29" t="e">
        <f t="shared" ca="1" si="2"/>
        <v>#NAME?</v>
      </c>
      <c r="W94" s="7"/>
      <c r="X94" s="7"/>
      <c r="Y94" s="34" t="s">
        <v>222</v>
      </c>
      <c r="Z94" s="35"/>
      <c r="AA94" s="36">
        <v>45197</v>
      </c>
      <c r="AB94" s="37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>
        <v>0</v>
      </c>
      <c r="AO94" s="35">
        <v>994268.77</v>
      </c>
      <c r="AP94" s="35">
        <v>1018728.75</v>
      </c>
      <c r="AQ94" s="35">
        <v>1051464.1299999999</v>
      </c>
      <c r="AR94" s="35">
        <v>1074749.3899999999</v>
      </c>
      <c r="AS94" s="35">
        <v>290707.78999999998</v>
      </c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 t="e">
        <f t="array" aca="1" ref="BB94" ca="1">_xludf.XLOOKUP(C94,'PL TOTAL D0'!A:A,'PL TOTAL D0'!C:C,"")</f>
        <v>#NAME?</v>
      </c>
    </row>
    <row r="95" spans="1:54" ht="15.75" customHeight="1">
      <c r="A95" s="28" t="s">
        <v>18</v>
      </c>
      <c r="B95" s="14" t="s">
        <v>555</v>
      </c>
      <c r="C95" s="4" t="s">
        <v>556</v>
      </c>
      <c r="D95" s="7" t="s">
        <v>19</v>
      </c>
      <c r="E95" s="7" t="s">
        <v>38</v>
      </c>
      <c r="F95" s="7" t="s">
        <v>99</v>
      </c>
      <c r="G95" s="7" t="e">
        <f t="shared" ca="1" si="0"/>
        <v>#NAME?</v>
      </c>
      <c r="H95" s="29" t="s">
        <v>239</v>
      </c>
      <c r="I95" s="29" t="s">
        <v>41</v>
      </c>
      <c r="J95" s="7" t="str">
        <f t="shared" si="8"/>
        <v>Sim</v>
      </c>
      <c r="K95" s="30">
        <v>45364</v>
      </c>
      <c r="L95" s="7"/>
      <c r="M95" s="7" t="s">
        <v>251</v>
      </c>
      <c r="N95" s="31">
        <v>0</v>
      </c>
      <c r="O95" s="7" t="s">
        <v>41</v>
      </c>
      <c r="P95" s="32">
        <v>0</v>
      </c>
      <c r="Q95" s="33" t="s">
        <v>557</v>
      </c>
      <c r="R95" s="33"/>
      <c r="S95" s="7" t="s">
        <v>220</v>
      </c>
      <c r="T95" s="6" t="s">
        <v>558</v>
      </c>
      <c r="U95" s="7" t="s">
        <v>38</v>
      </c>
      <c r="V95" s="29" t="e">
        <f t="shared" ca="1" si="2"/>
        <v>#NAME?</v>
      </c>
      <c r="W95" s="7"/>
      <c r="X95" s="7"/>
      <c r="Y95" s="34" t="s">
        <v>222</v>
      </c>
      <c r="Z95" s="35"/>
      <c r="AA95" s="36">
        <v>45364</v>
      </c>
      <c r="AB95" s="37">
        <v>49075100013731</v>
      </c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>
        <v>6000</v>
      </c>
      <c r="AU95" s="35">
        <v>12048.81</v>
      </c>
      <c r="AV95" s="35">
        <v>12143.78</v>
      </c>
      <c r="AW95" s="35">
        <v>12219.3</v>
      </c>
      <c r="AX95" s="35">
        <v>12333.62</v>
      </c>
      <c r="AY95" s="35">
        <v>12438.93</v>
      </c>
      <c r="AZ95" s="35">
        <v>12537.15</v>
      </c>
      <c r="BA95" s="35">
        <v>12657.71</v>
      </c>
      <c r="BB95" s="35" t="e">
        <f t="array" aca="1" ref="BB95" ca="1">_xludf.XLOOKUP(C95,'PL TOTAL D0'!A:A,'PL TOTAL D0'!C:C,"")</f>
        <v>#NAME?</v>
      </c>
    </row>
    <row r="96" spans="1:54" ht="15.75" customHeight="1">
      <c r="A96" s="28" t="s">
        <v>18</v>
      </c>
      <c r="B96" s="42" t="s">
        <v>559</v>
      </c>
      <c r="C96" s="43" t="s">
        <v>560</v>
      </c>
      <c r="D96" s="7" t="s">
        <v>110</v>
      </c>
      <c r="E96" s="7" t="s">
        <v>38</v>
      </c>
      <c r="F96" s="7" t="s">
        <v>279</v>
      </c>
      <c r="G96" s="7" t="e">
        <f t="shared" ca="1" si="0"/>
        <v>#NAME?</v>
      </c>
      <c r="H96" s="29" t="s">
        <v>239</v>
      </c>
      <c r="I96" s="29" t="s">
        <v>280</v>
      </c>
      <c r="J96" s="7" t="str">
        <f t="shared" si="8"/>
        <v>Sim</v>
      </c>
      <c r="K96" s="30">
        <v>45414</v>
      </c>
      <c r="L96" s="7"/>
      <c r="M96" s="7" t="s">
        <v>87</v>
      </c>
      <c r="N96" s="31">
        <v>3.0000000000000001E-3</v>
      </c>
      <c r="O96" s="7" t="s">
        <v>41</v>
      </c>
      <c r="P96" s="32">
        <v>0</v>
      </c>
      <c r="Q96" s="71" t="s">
        <v>281</v>
      </c>
      <c r="R96" s="33"/>
      <c r="S96" s="7" t="s">
        <v>220</v>
      </c>
      <c r="T96" s="12" t="s">
        <v>561</v>
      </c>
      <c r="U96" s="7" t="s">
        <v>31</v>
      </c>
      <c r="V96" s="29" t="e">
        <f t="shared" ca="1" si="2"/>
        <v>#NAME?</v>
      </c>
      <c r="W96" s="7"/>
      <c r="X96" s="7" t="s">
        <v>32</v>
      </c>
      <c r="Y96" s="34" t="s">
        <v>222</v>
      </c>
      <c r="Z96" s="35"/>
      <c r="AA96" s="36">
        <v>45414</v>
      </c>
      <c r="AB96" s="37">
        <v>49075100014434</v>
      </c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>
        <v>0</v>
      </c>
      <c r="AW96" s="35">
        <v>0</v>
      </c>
      <c r="AX96" s="35">
        <v>0</v>
      </c>
      <c r="AY96" s="35">
        <v>0</v>
      </c>
      <c r="AZ96" s="35">
        <v>0</v>
      </c>
      <c r="BA96" s="35">
        <v>0</v>
      </c>
      <c r="BB96" s="35" t="e">
        <f t="array" aca="1" ref="BB96" ca="1">_xludf.XLOOKUP(C96,'PL TOTAL D0'!A:A,'PL TOTAL D0'!C:C,"")</f>
        <v>#NAME?</v>
      </c>
    </row>
    <row r="97" spans="1:54" ht="15.75" customHeight="1">
      <c r="A97" s="28" t="s">
        <v>18</v>
      </c>
      <c r="B97" s="3" t="s">
        <v>562</v>
      </c>
      <c r="C97" s="4" t="s">
        <v>563</v>
      </c>
      <c r="D97" s="7" t="s">
        <v>19</v>
      </c>
      <c r="E97" s="7" t="s">
        <v>20</v>
      </c>
      <c r="F97" s="7" t="s">
        <v>290</v>
      </c>
      <c r="G97" s="7" t="e">
        <f t="shared" ca="1" si="0"/>
        <v>#NAME?</v>
      </c>
      <c r="H97" s="29" t="s">
        <v>227</v>
      </c>
      <c r="I97" s="29" t="s">
        <v>41</v>
      </c>
      <c r="J97" s="7" t="str">
        <f t="shared" si="8"/>
        <v>Não</v>
      </c>
      <c r="K97" s="30">
        <v>45315</v>
      </c>
      <c r="L97" s="7"/>
      <c r="M97" s="7" t="s">
        <v>251</v>
      </c>
      <c r="N97" s="31">
        <v>0</v>
      </c>
      <c r="O97" s="7" t="s">
        <v>41</v>
      </c>
      <c r="P97" s="32">
        <v>0</v>
      </c>
      <c r="Q97" s="33"/>
      <c r="R97" s="33"/>
      <c r="S97" s="7" t="s">
        <v>220</v>
      </c>
      <c r="T97" s="7" t="s">
        <v>564</v>
      </c>
      <c r="U97" s="7" t="s">
        <v>94</v>
      </c>
      <c r="V97" s="29" t="e">
        <f t="shared" ca="1" si="2"/>
        <v>#NAME?</v>
      </c>
      <c r="W97" s="7"/>
      <c r="X97" s="7"/>
      <c r="Y97" s="34" t="s">
        <v>222</v>
      </c>
      <c r="Z97" s="35"/>
      <c r="AA97" s="36">
        <v>45315</v>
      </c>
      <c r="AB97" s="37">
        <v>49075100013136</v>
      </c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>
        <v>0</v>
      </c>
      <c r="AS97" s="35">
        <v>0</v>
      </c>
      <c r="AT97" s="35">
        <v>7188.3</v>
      </c>
      <c r="AU97" s="35">
        <v>7220.99</v>
      </c>
      <c r="AV97" s="35">
        <v>7277.91</v>
      </c>
      <c r="AW97" s="35">
        <v>7321.3</v>
      </c>
      <c r="AX97" s="35">
        <v>7389.79</v>
      </c>
      <c r="AY97" s="35">
        <v>7452.89</v>
      </c>
      <c r="AZ97" s="35">
        <v>7511.74</v>
      </c>
      <c r="BA97" s="35">
        <v>7583.97</v>
      </c>
      <c r="BB97" s="35" t="e">
        <f t="array" aca="1" ref="BB97" ca="1">_xludf.XLOOKUP(C97,'PL TOTAL D0'!A:A,'PL TOTAL D0'!C:C,"")</f>
        <v>#NAME?</v>
      </c>
    </row>
    <row r="98" spans="1:54" ht="15.75" customHeight="1">
      <c r="A98" s="28" t="s">
        <v>18</v>
      </c>
      <c r="B98" s="50" t="s">
        <v>565</v>
      </c>
      <c r="C98" s="18" t="s">
        <v>566</v>
      </c>
      <c r="D98" s="7" t="s">
        <v>19</v>
      </c>
      <c r="E98" s="7" t="s">
        <v>20</v>
      </c>
      <c r="F98" s="7" t="s">
        <v>339</v>
      </c>
      <c r="G98" s="7" t="e">
        <f t="shared" ca="1" si="0"/>
        <v>#NAME?</v>
      </c>
      <c r="H98" s="29" t="s">
        <v>227</v>
      </c>
      <c r="I98" s="29" t="s">
        <v>41</v>
      </c>
      <c r="J98" s="7" t="str">
        <f t="shared" si="8"/>
        <v>Não</v>
      </c>
      <c r="K98" s="30">
        <v>45212</v>
      </c>
      <c r="L98" s="7"/>
      <c r="M98" s="7" t="s">
        <v>28</v>
      </c>
      <c r="N98" s="31">
        <v>1.2E-2</v>
      </c>
      <c r="O98" s="7" t="s">
        <v>29</v>
      </c>
      <c r="P98" s="32">
        <v>0.1</v>
      </c>
      <c r="Q98" s="28"/>
      <c r="R98" s="33" t="s">
        <v>567</v>
      </c>
      <c r="S98" s="7" t="s">
        <v>220</v>
      </c>
      <c r="T98" s="7" t="s">
        <v>568</v>
      </c>
      <c r="U98" s="7" t="s">
        <v>94</v>
      </c>
      <c r="V98" s="29" t="e">
        <f t="shared" ca="1" si="2"/>
        <v>#NAME?</v>
      </c>
      <c r="W98" s="7"/>
      <c r="X98" s="7"/>
      <c r="Y98" s="34" t="s">
        <v>222</v>
      </c>
      <c r="Z98" s="35"/>
      <c r="AA98" s="36">
        <v>45212</v>
      </c>
      <c r="AB98" s="37">
        <v>49075100012199</v>
      </c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>
        <v>100266.31</v>
      </c>
      <c r="AP98" s="35">
        <v>142155.29</v>
      </c>
      <c r="AQ98" s="35">
        <v>164016.57</v>
      </c>
      <c r="AR98" s="35">
        <v>183966.57</v>
      </c>
      <c r="AS98" s="35">
        <v>205524.11</v>
      </c>
      <c r="AT98" s="35">
        <v>227436.61</v>
      </c>
      <c r="AU98" s="35">
        <v>227492.11</v>
      </c>
      <c r="AV98" s="35">
        <v>248080.3</v>
      </c>
      <c r="AW98" s="35">
        <v>249776.6</v>
      </c>
      <c r="AX98" s="35">
        <v>242034.3</v>
      </c>
      <c r="AY98" s="35">
        <v>244423.35</v>
      </c>
      <c r="AZ98" s="35">
        <v>275345.39</v>
      </c>
      <c r="BA98" s="35">
        <v>300479.28999999998</v>
      </c>
      <c r="BB98" s="35" t="e">
        <f t="array" aca="1" ref="BB98" ca="1">_xludf.XLOOKUP(C98,'PL TOTAL D0'!A:A,'PL TOTAL D0'!C:C,"")</f>
        <v>#NAME?</v>
      </c>
    </row>
    <row r="99" spans="1:54" ht="15.75" customHeight="1">
      <c r="A99" s="28" t="s">
        <v>18</v>
      </c>
      <c r="B99" s="3" t="s">
        <v>569</v>
      </c>
      <c r="C99" s="4" t="s">
        <v>570</v>
      </c>
      <c r="D99" s="7" t="s">
        <v>110</v>
      </c>
      <c r="E99" s="7" t="s">
        <v>38</v>
      </c>
      <c r="F99" s="7" t="s">
        <v>571</v>
      </c>
      <c r="G99" s="7" t="e">
        <f t="shared" ca="1" si="0"/>
        <v>#NAME?</v>
      </c>
      <c r="H99" s="29" t="s">
        <v>218</v>
      </c>
      <c r="I99" s="29" t="s">
        <v>41</v>
      </c>
      <c r="J99" s="7" t="str">
        <f t="shared" si="8"/>
        <v>Não</v>
      </c>
      <c r="K99" s="30">
        <v>45083</v>
      </c>
      <c r="L99" s="30">
        <v>45565</v>
      </c>
      <c r="M99" s="7" t="s">
        <v>100</v>
      </c>
      <c r="N99" s="31">
        <v>7.0000000000000001E-3</v>
      </c>
      <c r="O99" s="7" t="s">
        <v>41</v>
      </c>
      <c r="P99" s="32">
        <v>0</v>
      </c>
      <c r="Q99" s="33"/>
      <c r="R99" s="33"/>
      <c r="S99" s="7" t="s">
        <v>220</v>
      </c>
      <c r="T99" s="7" t="s">
        <v>572</v>
      </c>
      <c r="U99" s="7" t="s">
        <v>38</v>
      </c>
      <c r="V99" s="29" t="e">
        <f t="shared" ca="1" si="2"/>
        <v>#NAME?</v>
      </c>
      <c r="W99" s="7"/>
      <c r="X99" s="7"/>
      <c r="Y99" s="34" t="s">
        <v>222</v>
      </c>
      <c r="Z99" s="35"/>
      <c r="AA99" s="36">
        <v>45083</v>
      </c>
      <c r="AB99" s="37">
        <v>49075100007871</v>
      </c>
      <c r="AC99" s="35"/>
      <c r="AD99" s="35"/>
      <c r="AE99" s="35"/>
      <c r="AF99" s="35"/>
      <c r="AG99" s="35"/>
      <c r="AH99" s="35"/>
      <c r="AI99" s="35"/>
      <c r="AJ99" s="35"/>
      <c r="AK99" s="35">
        <v>3553838.57</v>
      </c>
      <c r="AL99" s="35">
        <v>3583128.63</v>
      </c>
      <c r="AM99" s="35">
        <v>3606773.39</v>
      </c>
      <c r="AN99" s="35">
        <v>3627523.86</v>
      </c>
      <c r="AO99" s="35">
        <v>3653413.64</v>
      </c>
      <c r="AP99" s="35">
        <v>3688194.04</v>
      </c>
      <c r="AQ99" s="35">
        <v>3717376.72</v>
      </c>
      <c r="AR99" s="35">
        <v>3749944.01</v>
      </c>
      <c r="AS99" s="35">
        <v>3780231.62</v>
      </c>
      <c r="AT99" s="35">
        <v>3819221.34</v>
      </c>
      <c r="AU99" s="35">
        <v>3828588.27</v>
      </c>
      <c r="AV99" s="35">
        <v>3822686</v>
      </c>
      <c r="AW99" s="35">
        <v>3850951</v>
      </c>
      <c r="AX99" s="35">
        <v>3888839</v>
      </c>
      <c r="AY99" s="35">
        <v>0</v>
      </c>
      <c r="AZ99" s="35">
        <v>0</v>
      </c>
      <c r="BA99" s="35">
        <v>0</v>
      </c>
      <c r="BB99" s="35" t="e">
        <f t="array" aca="1" ref="BB99" ca="1">_xludf.XLOOKUP(C99,'PL TOTAL D0'!A:A,'PL TOTAL D0'!C:C,"")</f>
        <v>#NAME?</v>
      </c>
    </row>
    <row r="100" spans="1:54" ht="15.75" customHeight="1">
      <c r="A100" s="28" t="s">
        <v>18</v>
      </c>
      <c r="B100" s="3" t="s">
        <v>573</v>
      </c>
      <c r="C100" s="4" t="s">
        <v>574</v>
      </c>
      <c r="D100" s="7" t="s">
        <v>19</v>
      </c>
      <c r="E100" s="7" t="s">
        <v>38</v>
      </c>
      <c r="F100" s="7" t="s">
        <v>446</v>
      </c>
      <c r="G100" s="7" t="e">
        <f t="shared" ca="1" si="0"/>
        <v>#NAME?</v>
      </c>
      <c r="H100" s="29" t="s">
        <v>239</v>
      </c>
      <c r="I100" s="29" t="s">
        <v>286</v>
      </c>
      <c r="J100" s="7" t="str">
        <f t="shared" si="8"/>
        <v>Não</v>
      </c>
      <c r="K100" s="30">
        <v>44909</v>
      </c>
      <c r="L100" s="7"/>
      <c r="M100" s="7" t="s">
        <v>132</v>
      </c>
      <c r="N100" s="31">
        <v>2.5000000000000001E-2</v>
      </c>
      <c r="O100" s="7" t="s">
        <v>260</v>
      </c>
      <c r="P100" s="32">
        <v>0.2</v>
      </c>
      <c r="Q100" s="33"/>
      <c r="R100" s="33"/>
      <c r="S100" s="7" t="s">
        <v>220</v>
      </c>
      <c r="T100" s="7" t="s">
        <v>575</v>
      </c>
      <c r="U100" s="7" t="s">
        <v>38</v>
      </c>
      <c r="V100" s="29" t="e">
        <f t="shared" ca="1" si="2"/>
        <v>#NAME?</v>
      </c>
      <c r="W100" s="7"/>
      <c r="X100" s="7"/>
      <c r="Y100" s="34" t="s">
        <v>330</v>
      </c>
      <c r="Z100" s="35"/>
      <c r="AA100" s="36">
        <v>44909</v>
      </c>
      <c r="AB100" s="37">
        <v>49075100009732</v>
      </c>
      <c r="AC100" s="35"/>
      <c r="AD100" s="35"/>
      <c r="AE100" s="35">
        <v>208225.34</v>
      </c>
      <c r="AF100" s="35">
        <v>199132.11</v>
      </c>
      <c r="AG100" s="35">
        <v>445715.68</v>
      </c>
      <c r="AH100" s="35">
        <v>484136.36</v>
      </c>
      <c r="AI100" s="35">
        <v>292820.86</v>
      </c>
      <c r="AJ100" s="35">
        <v>430183.62</v>
      </c>
      <c r="AK100" s="35">
        <v>458436.4</v>
      </c>
      <c r="AL100" s="35">
        <v>480581.05</v>
      </c>
      <c r="AM100" s="35">
        <v>460141.61</v>
      </c>
      <c r="AN100" s="35">
        <v>454523.52</v>
      </c>
      <c r="AO100" s="35">
        <v>432464.51</v>
      </c>
      <c r="AP100" s="35">
        <v>464777.09</v>
      </c>
      <c r="AQ100" s="35">
        <v>486661.08</v>
      </c>
      <c r="AR100" s="35">
        <v>452304.01</v>
      </c>
      <c r="AS100" s="35">
        <v>458425.63</v>
      </c>
      <c r="AT100" s="35">
        <v>466830.27</v>
      </c>
      <c r="AU100" s="35">
        <v>448658.28</v>
      </c>
      <c r="AV100" s="35">
        <v>434181.2</v>
      </c>
      <c r="AW100" s="35">
        <v>435247.7</v>
      </c>
      <c r="AX100" s="35">
        <v>446535.8</v>
      </c>
      <c r="AY100" s="35">
        <v>505731.73</v>
      </c>
      <c r="AZ100" s="35">
        <v>497974.23</v>
      </c>
      <c r="BA100" s="35">
        <v>0</v>
      </c>
      <c r="BB100" s="35" t="e">
        <f t="array" aca="1" ref="BB100" ca="1">_xludf.XLOOKUP(C100,'PL TOTAL D0'!A:A,'PL TOTAL D0'!C:C,"")</f>
        <v>#NAME?</v>
      </c>
    </row>
    <row r="101" spans="1:54" ht="15.75" customHeight="1">
      <c r="A101" s="28" t="s">
        <v>18</v>
      </c>
      <c r="B101" s="3" t="s">
        <v>573</v>
      </c>
      <c r="C101" s="4" t="s">
        <v>576</v>
      </c>
      <c r="D101" s="7" t="s">
        <v>19</v>
      </c>
      <c r="E101" s="7" t="s">
        <v>38</v>
      </c>
      <c r="F101" s="7" t="s">
        <v>446</v>
      </c>
      <c r="G101" s="7" t="e">
        <f t="shared" ca="1" si="0"/>
        <v>#NAME?</v>
      </c>
      <c r="H101" s="29" t="s">
        <v>239</v>
      </c>
      <c r="I101" s="29" t="s">
        <v>286</v>
      </c>
      <c r="J101" s="7" t="str">
        <f t="shared" si="8"/>
        <v>Não</v>
      </c>
      <c r="K101" s="30">
        <v>45000</v>
      </c>
      <c r="L101" s="7"/>
      <c r="M101" s="7" t="s">
        <v>577</v>
      </c>
      <c r="N101" s="31">
        <v>0.02</v>
      </c>
      <c r="O101" s="7" t="s">
        <v>260</v>
      </c>
      <c r="P101" s="32">
        <v>0.2</v>
      </c>
      <c r="Q101" s="33"/>
      <c r="R101" s="33"/>
      <c r="S101" s="7" t="s">
        <v>220</v>
      </c>
      <c r="T101" s="7" t="s">
        <v>575</v>
      </c>
      <c r="U101" s="7" t="s">
        <v>38</v>
      </c>
      <c r="V101" s="29" t="e">
        <f t="shared" ca="1" si="2"/>
        <v>#NAME?</v>
      </c>
      <c r="W101" s="7"/>
      <c r="X101" s="7"/>
      <c r="Y101" s="34" t="s">
        <v>330</v>
      </c>
      <c r="Z101" s="35"/>
      <c r="AA101" s="36">
        <v>45000</v>
      </c>
      <c r="AB101" s="37">
        <v>49075100008655</v>
      </c>
      <c r="AC101" s="35"/>
      <c r="AD101" s="35"/>
      <c r="AE101" s="35"/>
      <c r="AF101" s="35">
        <v>0</v>
      </c>
      <c r="AG101" s="35">
        <v>0</v>
      </c>
      <c r="AH101" s="35">
        <v>38619.74</v>
      </c>
      <c r="AI101" s="35">
        <v>39585.71</v>
      </c>
      <c r="AJ101" s="35">
        <v>43353.84</v>
      </c>
      <c r="AK101" s="35">
        <v>46351.99</v>
      </c>
      <c r="AL101" s="35">
        <v>50159.6</v>
      </c>
      <c r="AM101" s="35">
        <v>51186.8</v>
      </c>
      <c r="AN101" s="35">
        <v>50747.86</v>
      </c>
      <c r="AO101" s="35">
        <v>46192.47</v>
      </c>
      <c r="AP101" s="35">
        <v>49495</v>
      </c>
      <c r="AQ101" s="35">
        <v>52418.97</v>
      </c>
      <c r="AR101" s="35">
        <v>49646.1</v>
      </c>
      <c r="AS101" s="35">
        <v>49063.18</v>
      </c>
      <c r="AT101" s="35">
        <v>51054.53</v>
      </c>
      <c r="AU101" s="35">
        <v>47973.39</v>
      </c>
      <c r="AV101" s="35">
        <v>44787.31</v>
      </c>
      <c r="AW101" s="35">
        <v>44765.22</v>
      </c>
      <c r="AX101" s="35">
        <v>47476.75</v>
      </c>
      <c r="AY101" s="35">
        <v>48270.03</v>
      </c>
      <c r="AZ101" s="35">
        <v>46154.53</v>
      </c>
      <c r="BA101" s="35">
        <v>0</v>
      </c>
      <c r="BB101" s="35" t="e">
        <f t="array" aca="1" ref="BB101" ca="1">_xludf.XLOOKUP(C101,'PL TOTAL D0'!A:A,'PL TOTAL D0'!C:C,"")</f>
        <v>#NAME?</v>
      </c>
    </row>
    <row r="102" spans="1:54" ht="15.75" customHeight="1">
      <c r="A102" s="28" t="s">
        <v>18</v>
      </c>
      <c r="B102" s="3" t="s">
        <v>573</v>
      </c>
      <c r="C102" s="4" t="s">
        <v>578</v>
      </c>
      <c r="D102" s="7" t="s">
        <v>19</v>
      </c>
      <c r="E102" s="7" t="s">
        <v>38</v>
      </c>
      <c r="F102" s="7" t="s">
        <v>446</v>
      </c>
      <c r="G102" s="7" t="e">
        <f t="shared" ca="1" si="0"/>
        <v>#NAME?</v>
      </c>
      <c r="H102" s="29" t="s">
        <v>239</v>
      </c>
      <c r="I102" s="29" t="s">
        <v>286</v>
      </c>
      <c r="J102" s="7" t="str">
        <f t="shared" si="8"/>
        <v>Não</v>
      </c>
      <c r="K102" s="30">
        <v>44914</v>
      </c>
      <c r="L102" s="7"/>
      <c r="M102" s="7" t="s">
        <v>579</v>
      </c>
      <c r="N102" s="31">
        <v>7.0000000000000001E-3</v>
      </c>
      <c r="O102" s="7" t="s">
        <v>41</v>
      </c>
      <c r="P102" s="32">
        <v>0</v>
      </c>
      <c r="Q102" s="33"/>
      <c r="R102" s="33"/>
      <c r="S102" s="7" t="s">
        <v>220</v>
      </c>
      <c r="T102" s="7" t="s">
        <v>575</v>
      </c>
      <c r="U102" s="7" t="s">
        <v>38</v>
      </c>
      <c r="V102" s="29" t="e">
        <f t="shared" ca="1" si="2"/>
        <v>#NAME?</v>
      </c>
      <c r="W102" s="7"/>
      <c r="X102" s="7"/>
      <c r="Y102" s="34" t="s">
        <v>330</v>
      </c>
      <c r="Z102" s="35"/>
      <c r="AA102" s="36">
        <v>44914</v>
      </c>
      <c r="AB102" s="37">
        <v>49075100005516</v>
      </c>
      <c r="AC102" s="35"/>
      <c r="AD102" s="35"/>
      <c r="AE102" s="35">
        <v>251665.93</v>
      </c>
      <c r="AF102" s="35">
        <v>253101.08</v>
      </c>
      <c r="AG102" s="35">
        <v>253309.58</v>
      </c>
      <c r="AH102" s="35">
        <v>254947.94</v>
      </c>
      <c r="AI102" s="35">
        <v>256691.1</v>
      </c>
      <c r="AJ102" s="35">
        <v>259544.42</v>
      </c>
      <c r="AK102" s="35">
        <v>262967.65000000002</v>
      </c>
      <c r="AL102" s="35">
        <v>266291.46999999997</v>
      </c>
      <c r="AM102" s="35">
        <v>267662.59000000003</v>
      </c>
      <c r="AN102" s="35">
        <v>268625.62</v>
      </c>
      <c r="AO102" s="35">
        <v>269955.31</v>
      </c>
      <c r="AP102" s="35">
        <v>275516.03000000003</v>
      </c>
      <c r="AQ102" s="35">
        <v>281427.46000000002</v>
      </c>
      <c r="AR102" s="35">
        <v>282605.19</v>
      </c>
      <c r="AS102" s="35">
        <v>284292.03999999998</v>
      </c>
      <c r="AT102" s="35">
        <v>286943.12</v>
      </c>
      <c r="AU102" s="35">
        <v>287652.28000000003</v>
      </c>
      <c r="AV102" s="35">
        <v>289949.09999999998</v>
      </c>
      <c r="AW102" s="35">
        <v>292522.59999999998</v>
      </c>
      <c r="AX102" s="35">
        <v>295898.5</v>
      </c>
      <c r="AY102" s="35">
        <v>297135.75</v>
      </c>
      <c r="AZ102" s="35">
        <v>300088.24</v>
      </c>
      <c r="BA102" s="35">
        <v>0</v>
      </c>
      <c r="BB102" s="35" t="e">
        <f t="array" aca="1" ref="BB102" ca="1">_xludf.XLOOKUP(C102,'PL TOTAL D0'!A:A,'PL TOTAL D0'!C:C,"")</f>
        <v>#NAME?</v>
      </c>
    </row>
    <row r="103" spans="1:54" ht="15.75" customHeight="1">
      <c r="A103" s="28" t="s">
        <v>18</v>
      </c>
      <c r="B103" s="3" t="s">
        <v>573</v>
      </c>
      <c r="C103" s="4" t="s">
        <v>580</v>
      </c>
      <c r="D103" s="7" t="s">
        <v>19</v>
      </c>
      <c r="E103" s="7" t="s">
        <v>38</v>
      </c>
      <c r="F103" s="7" t="s">
        <v>446</v>
      </c>
      <c r="G103" s="7" t="e">
        <f t="shared" ca="1" si="0"/>
        <v>#NAME?</v>
      </c>
      <c r="H103" s="29" t="s">
        <v>239</v>
      </c>
      <c r="I103" s="29" t="s">
        <v>286</v>
      </c>
      <c r="J103" s="7" t="str">
        <f t="shared" si="8"/>
        <v>Não</v>
      </c>
      <c r="K103" s="30">
        <v>45026</v>
      </c>
      <c r="L103" s="7"/>
      <c r="M103" s="7" t="s">
        <v>100</v>
      </c>
      <c r="N103" s="31">
        <v>1.2E-2</v>
      </c>
      <c r="O103" s="7" t="s">
        <v>41</v>
      </c>
      <c r="P103" s="32">
        <v>0</v>
      </c>
      <c r="Q103" s="33"/>
      <c r="R103" s="33"/>
      <c r="S103" s="7" t="s">
        <v>220</v>
      </c>
      <c r="T103" s="7" t="s">
        <v>575</v>
      </c>
      <c r="U103" s="7" t="s">
        <v>38</v>
      </c>
      <c r="V103" s="29" t="e">
        <f t="shared" ca="1" si="2"/>
        <v>#NAME?</v>
      </c>
      <c r="W103" s="7"/>
      <c r="X103" s="7"/>
      <c r="Y103" s="34" t="s">
        <v>330</v>
      </c>
      <c r="Z103" s="35"/>
      <c r="AA103" s="36">
        <v>45026</v>
      </c>
      <c r="AB103" s="37">
        <v>49075100012202</v>
      </c>
      <c r="AC103" s="35"/>
      <c r="AD103" s="35"/>
      <c r="AE103" s="35"/>
      <c r="AF103" s="35">
        <v>0</v>
      </c>
      <c r="AG103" s="35">
        <v>0</v>
      </c>
      <c r="AH103" s="35">
        <v>0</v>
      </c>
      <c r="AI103" s="35">
        <v>180408.94</v>
      </c>
      <c r="AJ103" s="35">
        <v>182350.83</v>
      </c>
      <c r="AK103" s="35">
        <v>184021.08</v>
      </c>
      <c r="AL103" s="35">
        <v>185673.7</v>
      </c>
      <c r="AM103" s="35">
        <v>187477.34</v>
      </c>
      <c r="AN103" s="35">
        <v>189009.11</v>
      </c>
      <c r="AO103" s="35">
        <v>190678.08</v>
      </c>
      <c r="AP103" s="35">
        <v>192060.09</v>
      </c>
      <c r="AQ103" s="35">
        <v>193515.77</v>
      </c>
      <c r="AR103" s="35">
        <v>192079.67</v>
      </c>
      <c r="AS103" s="35">
        <v>193429.54</v>
      </c>
      <c r="AT103" s="35">
        <v>194882.55</v>
      </c>
      <c r="AU103" s="35">
        <v>195978.42</v>
      </c>
      <c r="AV103" s="35">
        <v>197386.4</v>
      </c>
      <c r="AW103" s="35">
        <v>198823.4</v>
      </c>
      <c r="AX103" s="35">
        <v>200003.7</v>
      </c>
      <c r="AY103" s="35">
        <v>201499.45</v>
      </c>
      <c r="AZ103" s="35">
        <v>303546.38</v>
      </c>
      <c r="BA103" s="35">
        <v>0</v>
      </c>
      <c r="BB103" s="35" t="e">
        <f t="array" aca="1" ref="BB103" ca="1">_xludf.XLOOKUP(C103,'PL TOTAL D0'!A:A,'PL TOTAL D0'!C:C,"")</f>
        <v>#NAME?</v>
      </c>
    </row>
    <row r="104" spans="1:54" ht="15.75" customHeight="1">
      <c r="A104" s="28" t="s">
        <v>18</v>
      </c>
      <c r="B104" s="3" t="s">
        <v>573</v>
      </c>
      <c r="C104" s="4" t="s">
        <v>581</v>
      </c>
      <c r="D104" s="7" t="s">
        <v>19</v>
      </c>
      <c r="E104" s="7" t="s">
        <v>38</v>
      </c>
      <c r="F104" s="7" t="s">
        <v>446</v>
      </c>
      <c r="G104" s="7" t="e">
        <f t="shared" ca="1" si="0"/>
        <v>#NAME?</v>
      </c>
      <c r="H104" s="29" t="s">
        <v>239</v>
      </c>
      <c r="I104" s="29" t="s">
        <v>286</v>
      </c>
      <c r="J104" s="7" t="str">
        <f t="shared" si="8"/>
        <v>Não</v>
      </c>
      <c r="K104" s="30">
        <v>45166</v>
      </c>
      <c r="L104" s="30"/>
      <c r="M104" s="7" t="s">
        <v>334</v>
      </c>
      <c r="N104" s="31">
        <v>8.0000000000000002E-3</v>
      </c>
      <c r="O104" s="7" t="s">
        <v>335</v>
      </c>
      <c r="P104" s="32">
        <v>0.1</v>
      </c>
      <c r="Q104" s="47"/>
      <c r="R104" s="33" t="s">
        <v>582</v>
      </c>
      <c r="S104" s="7" t="s">
        <v>220</v>
      </c>
      <c r="T104" s="7" t="s">
        <v>575</v>
      </c>
      <c r="U104" s="7" t="s">
        <v>38</v>
      </c>
      <c r="V104" s="29" t="e">
        <f t="shared" ca="1" si="2"/>
        <v>#NAME?</v>
      </c>
      <c r="W104" s="7"/>
      <c r="X104" s="7"/>
      <c r="Y104" s="34" t="s">
        <v>330</v>
      </c>
      <c r="Z104" s="35"/>
      <c r="AA104" s="36">
        <v>45166</v>
      </c>
      <c r="AB104" s="37">
        <v>49075100011257</v>
      </c>
      <c r="AC104" s="35"/>
      <c r="AD104" s="35"/>
      <c r="AE104" s="35"/>
      <c r="AF104" s="35">
        <v>0</v>
      </c>
      <c r="AG104" s="35">
        <v>0</v>
      </c>
      <c r="AH104" s="35">
        <v>0</v>
      </c>
      <c r="AI104" s="35">
        <v>0</v>
      </c>
      <c r="AJ104" s="35">
        <v>0</v>
      </c>
      <c r="AK104" s="35">
        <v>0</v>
      </c>
      <c r="AL104" s="35">
        <v>0</v>
      </c>
      <c r="AM104" s="35">
        <v>0</v>
      </c>
      <c r="AN104" s="35">
        <v>0</v>
      </c>
      <c r="AO104" s="35">
        <v>0</v>
      </c>
      <c r="AP104" s="35">
        <v>0</v>
      </c>
      <c r="AQ104" s="35">
        <v>0</v>
      </c>
      <c r="AR104" s="35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35">
        <v>0</v>
      </c>
      <c r="AY104" s="35">
        <v>0</v>
      </c>
      <c r="AZ104" s="35">
        <v>0</v>
      </c>
      <c r="BA104" s="35">
        <v>0</v>
      </c>
      <c r="BB104" s="35" t="e">
        <f t="array" aca="1" ref="BB104" ca="1">_xludf.XLOOKUP(C104,'PL TOTAL D0'!A:A,'PL TOTAL D0'!C:C,"")</f>
        <v>#NAME?</v>
      </c>
    </row>
    <row r="105" spans="1:54" ht="15.75" customHeight="1">
      <c r="A105" s="28" t="s">
        <v>18</v>
      </c>
      <c r="B105" s="3" t="s">
        <v>583</v>
      </c>
      <c r="C105" s="15" t="s">
        <v>584</v>
      </c>
      <c r="D105" s="7" t="s">
        <v>19</v>
      </c>
      <c r="E105" s="7" t="s">
        <v>38</v>
      </c>
      <c r="F105" s="7" t="s">
        <v>446</v>
      </c>
      <c r="G105" s="7" t="e">
        <f t="shared" ca="1" si="0"/>
        <v>#NAME?</v>
      </c>
      <c r="H105" s="29" t="s">
        <v>239</v>
      </c>
      <c r="I105" s="29" t="s">
        <v>286</v>
      </c>
      <c r="J105" s="7" t="str">
        <f t="shared" si="8"/>
        <v>Sim</v>
      </c>
      <c r="K105" s="30">
        <v>45350</v>
      </c>
      <c r="L105" s="7"/>
      <c r="M105" s="7" t="s">
        <v>100</v>
      </c>
      <c r="N105" s="31">
        <v>1.2E-2</v>
      </c>
      <c r="O105" s="7" t="s">
        <v>41</v>
      </c>
      <c r="P105" s="32">
        <v>0</v>
      </c>
      <c r="Q105" s="33" t="s">
        <v>585</v>
      </c>
      <c r="R105" s="33" t="s">
        <v>586</v>
      </c>
      <c r="S105" s="7" t="s">
        <v>220</v>
      </c>
      <c r="T105" s="12" t="s">
        <v>587</v>
      </c>
      <c r="U105" s="7" t="s">
        <v>31</v>
      </c>
      <c r="V105" s="29" t="e">
        <f t="shared" ca="1" si="2"/>
        <v>#NAME?</v>
      </c>
      <c r="W105" s="7"/>
      <c r="X105" s="7"/>
      <c r="Y105" s="34" t="s">
        <v>222</v>
      </c>
      <c r="Z105" s="35"/>
      <c r="AA105" s="36">
        <v>45350</v>
      </c>
      <c r="AB105" s="37">
        <v>49075100013306</v>
      </c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>
        <v>397851.93</v>
      </c>
      <c r="AT105" s="35">
        <v>1000991.59</v>
      </c>
      <c r="AU105" s="35">
        <v>998239.39</v>
      </c>
      <c r="AV105" s="35">
        <v>1001239</v>
      </c>
      <c r="AW105" s="35">
        <v>1008290</v>
      </c>
      <c r="AX105" s="35">
        <v>1036785</v>
      </c>
      <c r="AY105" s="35">
        <v>1043968.84</v>
      </c>
      <c r="AZ105" s="35">
        <v>1013749.31</v>
      </c>
      <c r="BA105" s="35">
        <v>1023061.78</v>
      </c>
      <c r="BB105" s="35" t="e">
        <f t="array" aca="1" ref="BB105" ca="1">_xludf.XLOOKUP(C105,'PL TOTAL D0'!A:A,'PL TOTAL D0'!C:C,"")</f>
        <v>#NAME?</v>
      </c>
    </row>
    <row r="106" spans="1:54" ht="15.75" customHeight="1">
      <c r="A106" s="28" t="s">
        <v>18</v>
      </c>
      <c r="B106" s="3" t="s">
        <v>588</v>
      </c>
      <c r="C106" s="72" t="s">
        <v>589</v>
      </c>
      <c r="D106" s="7" t="s">
        <v>19</v>
      </c>
      <c r="E106" s="7" t="s">
        <v>38</v>
      </c>
      <c r="F106" s="7" t="s">
        <v>590</v>
      </c>
      <c r="G106" s="7" t="e">
        <f t="shared" ca="1" si="0"/>
        <v>#NAME?</v>
      </c>
      <c r="H106" s="29" t="s">
        <v>239</v>
      </c>
      <c r="I106" s="29" t="s">
        <v>280</v>
      </c>
      <c r="J106" s="7" t="str">
        <f t="shared" si="8"/>
        <v>Não</v>
      </c>
      <c r="K106" s="30">
        <v>45573</v>
      </c>
      <c r="L106" s="7"/>
      <c r="M106" s="7" t="s">
        <v>87</v>
      </c>
      <c r="N106" s="31">
        <v>0</v>
      </c>
      <c r="O106" s="7" t="s">
        <v>41</v>
      </c>
      <c r="P106" s="32">
        <v>0</v>
      </c>
      <c r="Q106" s="33"/>
      <c r="R106" s="33"/>
      <c r="S106" s="7" t="s">
        <v>220</v>
      </c>
      <c r="T106" s="12" t="s">
        <v>591</v>
      </c>
      <c r="U106" s="7" t="s">
        <v>38</v>
      </c>
      <c r="V106" s="29" t="e">
        <f t="shared" ca="1" si="2"/>
        <v>#NAME?</v>
      </c>
      <c r="W106" s="7"/>
      <c r="X106" s="7" t="s">
        <v>49</v>
      </c>
      <c r="Y106" s="34"/>
      <c r="Z106" s="35"/>
      <c r="AA106" s="35"/>
      <c r="AB106" s="37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>
        <v>10634.48</v>
      </c>
      <c r="BB106" s="35" t="e">
        <f t="array" aca="1" ref="BB106" ca="1">_xludf.XLOOKUP(C106,'PL TOTAL D0'!A:A,'PL TOTAL D0'!C:C,"")</f>
        <v>#NAME?</v>
      </c>
    </row>
    <row r="107" spans="1:54" ht="15.75" customHeight="1">
      <c r="A107" s="28" t="s">
        <v>18</v>
      </c>
      <c r="B107" s="42" t="s">
        <v>592</v>
      </c>
      <c r="C107" s="43" t="s">
        <v>593</v>
      </c>
      <c r="D107" s="7" t="s">
        <v>19</v>
      </c>
      <c r="E107" s="7" t="s">
        <v>38</v>
      </c>
      <c r="F107" s="7" t="s">
        <v>99</v>
      </c>
      <c r="G107" s="7" t="e">
        <f t="shared" ca="1" si="0"/>
        <v>#NAME?</v>
      </c>
      <c r="H107" s="29" t="s">
        <v>227</v>
      </c>
      <c r="I107" s="29" t="s">
        <v>41</v>
      </c>
      <c r="J107" s="7" t="str">
        <f t="shared" si="8"/>
        <v>Não</v>
      </c>
      <c r="K107" s="30">
        <v>45390</v>
      </c>
      <c r="L107" s="7"/>
      <c r="M107" s="7" t="s">
        <v>138</v>
      </c>
      <c r="N107" s="31">
        <v>1.4999999999999999E-2</v>
      </c>
      <c r="O107" s="7" t="s">
        <v>29</v>
      </c>
      <c r="P107" s="32">
        <v>0.1</v>
      </c>
      <c r="Q107" s="33"/>
      <c r="R107" s="33"/>
      <c r="S107" s="7" t="s">
        <v>220</v>
      </c>
      <c r="T107" s="6" t="s">
        <v>594</v>
      </c>
      <c r="U107" s="7" t="s">
        <v>38</v>
      </c>
      <c r="V107" s="29" t="e">
        <f t="shared" ca="1" si="2"/>
        <v>#NAME?</v>
      </c>
      <c r="W107" s="7"/>
      <c r="X107" s="7" t="s">
        <v>32</v>
      </c>
      <c r="Y107" s="34" t="s">
        <v>222</v>
      </c>
      <c r="Z107" s="35"/>
      <c r="AA107" s="36">
        <v>45390</v>
      </c>
      <c r="AB107" s="37">
        <v>49075100014027</v>
      </c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>
        <v>211189.07</v>
      </c>
      <c r="AV107" s="35">
        <v>200754.9</v>
      </c>
      <c r="AW107" s="35">
        <v>201925.5</v>
      </c>
      <c r="AX107" s="35">
        <v>204803.1</v>
      </c>
      <c r="AY107" s="35">
        <v>207257.87</v>
      </c>
      <c r="AZ107" s="35">
        <v>206351.39</v>
      </c>
      <c r="BA107" s="35">
        <v>204839.57</v>
      </c>
      <c r="BB107" s="35" t="e">
        <f t="array" aca="1" ref="BB107" ca="1">_xludf.XLOOKUP(C107,'PL TOTAL D0'!A:A,'PL TOTAL D0'!C:C,"")</f>
        <v>#NAME?</v>
      </c>
    </row>
    <row r="108" spans="1:54" ht="15.75" customHeight="1">
      <c r="A108" s="28" t="s">
        <v>18</v>
      </c>
      <c r="B108" s="14" t="s">
        <v>595</v>
      </c>
      <c r="C108" s="4" t="s">
        <v>596</v>
      </c>
      <c r="D108" s="7" t="s">
        <v>19</v>
      </c>
      <c r="E108" s="7" t="s">
        <v>124</v>
      </c>
      <c r="F108" s="7" t="s">
        <v>238</v>
      </c>
      <c r="G108" s="7" t="e">
        <f t="shared" ca="1" si="0"/>
        <v>#NAME?</v>
      </c>
      <c r="H108" s="29" t="s">
        <v>227</v>
      </c>
      <c r="I108" s="29" t="s">
        <v>41</v>
      </c>
      <c r="J108" s="7" t="str">
        <f t="shared" si="8"/>
        <v>Não</v>
      </c>
      <c r="K108" s="30">
        <v>44964</v>
      </c>
      <c r="L108" s="7"/>
      <c r="M108" s="7" t="s">
        <v>138</v>
      </c>
      <c r="N108" s="31">
        <v>1.4999999999999999E-2</v>
      </c>
      <c r="O108" s="7" t="s">
        <v>29</v>
      </c>
      <c r="P108" s="32">
        <v>0.1</v>
      </c>
      <c r="Q108" s="33"/>
      <c r="R108" s="33"/>
      <c r="S108" s="7" t="s">
        <v>264</v>
      </c>
      <c r="T108" s="7" t="s">
        <v>597</v>
      </c>
      <c r="U108" s="7" t="s">
        <v>124</v>
      </c>
      <c r="V108" s="29" t="e">
        <f t="shared" ca="1" si="2"/>
        <v>#NAME?</v>
      </c>
      <c r="W108" s="7"/>
      <c r="X108" s="7"/>
      <c r="Y108" s="34" t="s">
        <v>330</v>
      </c>
      <c r="Z108" s="35"/>
      <c r="AA108" s="36">
        <v>44964</v>
      </c>
      <c r="AB108" s="37">
        <v>49075100009708</v>
      </c>
      <c r="AC108" s="35"/>
      <c r="AD108" s="35"/>
      <c r="AE108" s="35"/>
      <c r="AF108" s="35">
        <v>0</v>
      </c>
      <c r="AG108" s="35">
        <v>424706.47</v>
      </c>
      <c r="AH108" s="35">
        <v>428705.7</v>
      </c>
      <c r="AI108" s="35">
        <v>431156.36</v>
      </c>
      <c r="AJ108" s="35">
        <v>439840.02</v>
      </c>
      <c r="AK108" s="35">
        <v>446395.97</v>
      </c>
      <c r="AL108" s="35">
        <v>449077.62</v>
      </c>
      <c r="AM108" s="35">
        <v>447110.31</v>
      </c>
      <c r="AN108" s="35">
        <v>449892.29</v>
      </c>
      <c r="AO108" s="35">
        <v>449202.07</v>
      </c>
      <c r="AP108" s="35">
        <v>458954.86</v>
      </c>
      <c r="AQ108" s="35">
        <v>618719.07999999996</v>
      </c>
      <c r="AR108" s="35">
        <v>613591.21</v>
      </c>
      <c r="AS108" s="35">
        <v>619436.47</v>
      </c>
      <c r="AT108" s="35">
        <v>626479.97</v>
      </c>
      <c r="AU108" s="35">
        <v>622178.18999999994</v>
      </c>
      <c r="AV108" s="35">
        <v>619409.80000000005</v>
      </c>
      <c r="AW108" s="35">
        <v>621983.19999999995</v>
      </c>
      <c r="AX108" s="35">
        <v>630768.80000000005</v>
      </c>
      <c r="AY108" s="35">
        <v>635184.64000000001</v>
      </c>
      <c r="AZ108" s="35">
        <v>634705.64</v>
      </c>
      <c r="BA108" s="35">
        <v>629108.19999999995</v>
      </c>
      <c r="BB108" s="35" t="e">
        <f t="array" aca="1" ref="BB108" ca="1">_xludf.XLOOKUP(C108,'PL TOTAL D0'!A:A,'PL TOTAL D0'!C:C,"")</f>
        <v>#NAME?</v>
      </c>
    </row>
    <row r="109" spans="1:54" ht="15.75" customHeight="1">
      <c r="A109" s="28" t="s">
        <v>18</v>
      </c>
      <c r="B109" s="14" t="s">
        <v>598</v>
      </c>
      <c r="C109" s="4" t="s">
        <v>599</v>
      </c>
      <c r="D109" s="7" t="s">
        <v>19</v>
      </c>
      <c r="E109" s="7" t="s">
        <v>38</v>
      </c>
      <c r="F109" s="7" t="s">
        <v>19</v>
      </c>
      <c r="G109" s="7" t="e">
        <f t="shared" ca="1" si="0"/>
        <v>#NAME?</v>
      </c>
      <c r="H109" s="29" t="s">
        <v>239</v>
      </c>
      <c r="I109" s="29" t="s">
        <v>280</v>
      </c>
      <c r="J109" s="7" t="str">
        <f t="shared" si="8"/>
        <v>Não</v>
      </c>
      <c r="K109" s="73">
        <v>45415</v>
      </c>
      <c r="L109" s="7"/>
      <c r="M109" s="7" t="s">
        <v>87</v>
      </c>
      <c r="N109" s="31">
        <v>0</v>
      </c>
      <c r="O109" s="7" t="s">
        <v>41</v>
      </c>
      <c r="P109" s="7">
        <v>0</v>
      </c>
      <c r="Q109" s="33"/>
      <c r="R109" s="33"/>
      <c r="S109" s="7" t="s">
        <v>264</v>
      </c>
      <c r="T109" s="7" t="s">
        <v>600</v>
      </c>
      <c r="U109" s="7" t="s">
        <v>38</v>
      </c>
      <c r="V109" s="29" t="e">
        <f t="shared" ca="1" si="2"/>
        <v>#NAME?</v>
      </c>
      <c r="W109" s="7"/>
      <c r="X109" s="7"/>
      <c r="Y109" s="34" t="s">
        <v>514</v>
      </c>
      <c r="Z109" s="35"/>
      <c r="AA109" s="74">
        <v>45415</v>
      </c>
      <c r="AB109" s="37">
        <v>49075100014442</v>
      </c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>
        <v>5233.53</v>
      </c>
      <c r="AW109" s="35">
        <v>713.12</v>
      </c>
      <c r="AX109" s="35">
        <v>9826.69</v>
      </c>
      <c r="AY109" s="35">
        <v>24552.58</v>
      </c>
      <c r="AZ109" s="35">
        <v>21641.69</v>
      </c>
      <c r="BA109" s="35">
        <v>12492.56</v>
      </c>
      <c r="BB109" s="35" t="e">
        <f t="array" aca="1" ref="BB109" ca="1">_xludf.XLOOKUP(C109,'PL TOTAL D0'!A:A,'PL TOTAL D0'!C:C,"")</f>
        <v>#NAME?</v>
      </c>
    </row>
    <row r="110" spans="1:54" ht="15.75" customHeight="1">
      <c r="A110" s="28" t="s">
        <v>18</v>
      </c>
      <c r="B110" s="14" t="s">
        <v>601</v>
      </c>
      <c r="C110" s="4" t="s">
        <v>602</v>
      </c>
      <c r="D110" s="7" t="s">
        <v>233</v>
      </c>
      <c r="E110" s="7" t="s">
        <v>38</v>
      </c>
      <c r="F110" s="7" t="s">
        <v>413</v>
      </c>
      <c r="G110" s="7" t="e">
        <f t="shared" ca="1" si="0"/>
        <v>#NAME?</v>
      </c>
      <c r="H110" s="29" t="s">
        <v>227</v>
      </c>
      <c r="I110" s="29" t="s">
        <v>41</v>
      </c>
      <c r="J110" s="7" t="str">
        <f t="shared" si="8"/>
        <v>Não</v>
      </c>
      <c r="K110" s="30">
        <v>44993</v>
      </c>
      <c r="L110" s="7"/>
      <c r="M110" s="7" t="s">
        <v>420</v>
      </c>
      <c r="N110" s="31">
        <v>0.02</v>
      </c>
      <c r="O110" s="7" t="s">
        <v>29</v>
      </c>
      <c r="P110" s="32">
        <v>0.2</v>
      </c>
      <c r="Q110" s="33"/>
      <c r="R110" s="33"/>
      <c r="S110" s="7" t="s">
        <v>264</v>
      </c>
      <c r="T110" s="7" t="s">
        <v>603</v>
      </c>
      <c r="U110" s="7" t="s">
        <v>38</v>
      </c>
      <c r="V110" s="29" t="e">
        <f t="shared" ca="1" si="2"/>
        <v>#NAME?</v>
      </c>
      <c r="W110" s="7"/>
      <c r="X110" s="7"/>
      <c r="Y110" s="34" t="s">
        <v>222</v>
      </c>
      <c r="Z110" s="35"/>
      <c r="AA110" s="36">
        <v>44993</v>
      </c>
      <c r="AB110" s="37">
        <v>49075100009491</v>
      </c>
      <c r="AC110" s="35"/>
      <c r="AD110" s="35"/>
      <c r="AE110" s="35"/>
      <c r="AF110" s="35"/>
      <c r="AG110" s="35"/>
      <c r="AH110" s="35">
        <v>2346598.11</v>
      </c>
      <c r="AI110" s="35">
        <v>3047635.57</v>
      </c>
      <c r="AJ110" s="35">
        <v>3122146.91</v>
      </c>
      <c r="AK110" s="35">
        <v>3243875.86</v>
      </c>
      <c r="AL110" s="35">
        <v>3303894.64</v>
      </c>
      <c r="AM110" s="35">
        <v>3242700.75</v>
      </c>
      <c r="AN110" s="35">
        <v>3246859.38</v>
      </c>
      <c r="AO110" s="35">
        <v>4104623.12</v>
      </c>
      <c r="AP110" s="35">
        <v>4251143.04</v>
      </c>
      <c r="AQ110" s="35">
        <v>4357260.2</v>
      </c>
      <c r="AR110" s="35">
        <v>4220625.0599999996</v>
      </c>
      <c r="AS110" s="35">
        <v>4260472.45</v>
      </c>
      <c r="AT110" s="35">
        <v>4312662.84</v>
      </c>
      <c r="AU110" s="35">
        <v>4234923.8600000003</v>
      </c>
      <c r="AV110" s="35">
        <v>4187826</v>
      </c>
      <c r="AW110" s="35">
        <v>4205193</v>
      </c>
      <c r="AX110" s="35">
        <v>4268893</v>
      </c>
      <c r="AY110" s="35">
        <v>4327970.47</v>
      </c>
      <c r="AZ110" s="35">
        <v>4298658.34</v>
      </c>
      <c r="BA110" s="35">
        <v>4209978.58</v>
      </c>
      <c r="BB110" s="35" t="e">
        <f t="array" aca="1" ref="BB110" ca="1">_xludf.XLOOKUP(C110,'PL TOTAL D0'!A:A,'PL TOTAL D0'!C:C,"")</f>
        <v>#NAME?</v>
      </c>
    </row>
    <row r="111" spans="1:54" ht="15.75" customHeight="1">
      <c r="A111" s="28" t="s">
        <v>18</v>
      </c>
      <c r="B111" s="3" t="s">
        <v>604</v>
      </c>
      <c r="C111" s="4" t="s">
        <v>605</v>
      </c>
      <c r="D111" s="7" t="s">
        <v>19</v>
      </c>
      <c r="E111" s="7" t="s">
        <v>124</v>
      </c>
      <c r="F111" s="7" t="s">
        <v>238</v>
      </c>
      <c r="G111" s="7" t="e">
        <f t="shared" ca="1" si="0"/>
        <v>#NAME?</v>
      </c>
      <c r="H111" s="29" t="s">
        <v>227</v>
      </c>
      <c r="I111" s="29" t="s">
        <v>41</v>
      </c>
      <c r="J111" s="7" t="str">
        <f t="shared" si="8"/>
        <v>Não</v>
      </c>
      <c r="K111" s="30">
        <v>45261</v>
      </c>
      <c r="L111" s="7"/>
      <c r="M111" s="7" t="s">
        <v>100</v>
      </c>
      <c r="N111" s="10">
        <v>1.2E-2</v>
      </c>
      <c r="O111" s="6" t="s">
        <v>41</v>
      </c>
      <c r="P111" s="11">
        <v>0</v>
      </c>
      <c r="Q111" s="33"/>
      <c r="R111" s="33"/>
      <c r="S111" s="7" t="s">
        <v>264</v>
      </c>
      <c r="T111" s="7" t="s">
        <v>606</v>
      </c>
      <c r="U111" s="7" t="s">
        <v>124</v>
      </c>
      <c r="V111" s="29" t="e">
        <f t="shared" ca="1" si="2"/>
        <v>#NAME?</v>
      </c>
      <c r="W111" s="7"/>
      <c r="X111" s="7"/>
      <c r="Y111" s="34" t="s">
        <v>222</v>
      </c>
      <c r="Z111" s="35"/>
      <c r="AA111" s="36">
        <v>45261</v>
      </c>
      <c r="AB111" s="37">
        <v>49075100012921</v>
      </c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>
        <v>0</v>
      </c>
      <c r="AQ111" s="35">
        <v>533982.56999999995</v>
      </c>
      <c r="AR111" s="35">
        <v>539299.94999999995</v>
      </c>
      <c r="AS111" s="35">
        <v>2632293.06</v>
      </c>
      <c r="AT111" s="35">
        <v>2756883.68</v>
      </c>
      <c r="AU111" s="35">
        <v>2845937.21</v>
      </c>
      <c r="AV111" s="35">
        <v>2868951</v>
      </c>
      <c r="AW111" s="35">
        <v>2892247</v>
      </c>
      <c r="AX111" s="35">
        <v>2916364</v>
      </c>
      <c r="AY111" s="35">
        <v>2936960.82</v>
      </c>
      <c r="AZ111" s="35">
        <v>2955328.36</v>
      </c>
      <c r="BA111" s="35">
        <v>2981736.08</v>
      </c>
      <c r="BB111" s="35" t="e">
        <f t="array" aca="1" ref="BB111" ca="1">_xludf.XLOOKUP(C111,'PL TOTAL D0'!A:A,'PL TOTAL D0'!C:C,"")</f>
        <v>#NAME?</v>
      </c>
    </row>
    <row r="112" spans="1:54" ht="15.75" customHeight="1">
      <c r="A112" s="28" t="s">
        <v>18</v>
      </c>
      <c r="B112" s="3" t="s">
        <v>607</v>
      </c>
      <c r="C112" s="4" t="s">
        <v>608</v>
      </c>
      <c r="D112" s="7" t="s">
        <v>19</v>
      </c>
      <c r="E112" s="7" t="s">
        <v>20</v>
      </c>
      <c r="F112" s="7" t="s">
        <v>290</v>
      </c>
      <c r="G112" s="7" t="e">
        <f t="shared" ca="1" si="0"/>
        <v>#NAME?</v>
      </c>
      <c r="H112" s="29" t="s">
        <v>245</v>
      </c>
      <c r="I112" s="29" t="s">
        <v>41</v>
      </c>
      <c r="J112" s="7" t="str">
        <f t="shared" si="8"/>
        <v>Não</v>
      </c>
      <c r="K112" s="30">
        <v>45607</v>
      </c>
      <c r="L112" s="7"/>
      <c r="M112" s="7" t="s">
        <v>100</v>
      </c>
      <c r="N112" s="10">
        <v>1.2E-2</v>
      </c>
      <c r="O112" s="6" t="s">
        <v>41</v>
      </c>
      <c r="P112" s="11">
        <v>0</v>
      </c>
      <c r="Q112" s="33"/>
      <c r="R112" s="33"/>
      <c r="S112" s="7" t="s">
        <v>220</v>
      </c>
      <c r="T112" s="7" t="s">
        <v>609</v>
      </c>
      <c r="U112" s="7" t="s">
        <v>112</v>
      </c>
      <c r="V112" s="29" t="e">
        <f t="shared" ca="1" si="2"/>
        <v>#NAME?</v>
      </c>
      <c r="W112" s="7"/>
      <c r="X112" s="7" t="s">
        <v>32</v>
      </c>
      <c r="Y112" s="34"/>
      <c r="Z112" s="35"/>
      <c r="AA112" s="36"/>
      <c r="AB112" s="37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 t="e">
        <f t="array" aca="1" ref="BB112" ca="1">_xludf.XLOOKUP(C112,'PL TOTAL D0'!A:A,'PL TOTAL D0'!C:C,"")</f>
        <v>#NAME?</v>
      </c>
    </row>
    <row r="113" spans="1:54" ht="15.75" customHeight="1">
      <c r="A113" s="28" t="s">
        <v>18</v>
      </c>
      <c r="B113" s="75" t="s">
        <v>610</v>
      </c>
      <c r="C113" s="15" t="s">
        <v>611</v>
      </c>
      <c r="D113" s="7" t="s">
        <v>19</v>
      </c>
      <c r="E113" s="7" t="s">
        <v>38</v>
      </c>
      <c r="F113" s="7" t="s">
        <v>590</v>
      </c>
      <c r="G113" s="7" t="e">
        <f t="shared" ca="1" si="0"/>
        <v>#NAME?</v>
      </c>
      <c r="H113" s="29" t="s">
        <v>239</v>
      </c>
      <c r="I113" s="29" t="s">
        <v>280</v>
      </c>
      <c r="J113" s="7" t="str">
        <f t="shared" si="8"/>
        <v>Não</v>
      </c>
      <c r="K113" s="30">
        <v>45377</v>
      </c>
      <c r="L113" s="7"/>
      <c r="M113" s="7" t="s">
        <v>87</v>
      </c>
      <c r="N113" s="31">
        <v>0</v>
      </c>
      <c r="O113" s="7" t="s">
        <v>41</v>
      </c>
      <c r="P113" s="32">
        <v>0</v>
      </c>
      <c r="Q113" s="33"/>
      <c r="R113" s="33"/>
      <c r="S113" s="7" t="s">
        <v>220</v>
      </c>
      <c r="T113" s="12" t="s">
        <v>612</v>
      </c>
      <c r="U113" s="7" t="s">
        <v>38</v>
      </c>
      <c r="V113" s="29" t="e">
        <f t="shared" ca="1" si="2"/>
        <v>#NAME?</v>
      </c>
      <c r="W113" s="7"/>
      <c r="X113" s="7"/>
      <c r="Y113" s="34" t="s">
        <v>222</v>
      </c>
      <c r="Z113" s="35"/>
      <c r="AA113" s="36">
        <v>45377</v>
      </c>
      <c r="AB113" s="37">
        <v>49075100013748</v>
      </c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>
        <v>5194.78</v>
      </c>
      <c r="AU113" s="35">
        <v>5244.49</v>
      </c>
      <c r="AV113" s="35">
        <v>16430.55</v>
      </c>
      <c r="AW113" s="35">
        <v>23232.19</v>
      </c>
      <c r="AX113" s="35">
        <v>25418.47</v>
      </c>
      <c r="AY113" s="35">
        <v>25708.52</v>
      </c>
      <c r="AZ113" s="35">
        <v>31266.37</v>
      </c>
      <c r="BA113" s="35">
        <v>22898.26</v>
      </c>
      <c r="BB113" s="35" t="e">
        <f t="array" aca="1" ref="BB113" ca="1">_xludf.XLOOKUP(C113,'PL TOTAL D0'!A:A,'PL TOTAL D0'!C:C,"")</f>
        <v>#NAME?</v>
      </c>
    </row>
    <row r="114" spans="1:54" ht="15.75" customHeight="1">
      <c r="A114" s="28" t="s">
        <v>18</v>
      </c>
      <c r="B114" s="14" t="s">
        <v>613</v>
      </c>
      <c r="C114" s="4" t="s">
        <v>614</v>
      </c>
      <c r="D114" s="7" t="s">
        <v>19</v>
      </c>
      <c r="E114" s="7" t="s">
        <v>124</v>
      </c>
      <c r="F114" s="7" t="s">
        <v>238</v>
      </c>
      <c r="G114" s="7" t="e">
        <f t="shared" ca="1" si="0"/>
        <v>#NAME?</v>
      </c>
      <c r="H114" s="29" t="s">
        <v>239</v>
      </c>
      <c r="I114" s="29" t="s">
        <v>240</v>
      </c>
      <c r="J114" s="7" t="str">
        <f t="shared" si="8"/>
        <v>Não</v>
      </c>
      <c r="K114" s="30">
        <v>44950</v>
      </c>
      <c r="L114" s="7"/>
      <c r="M114" s="7" t="s">
        <v>100</v>
      </c>
      <c r="N114" s="31">
        <v>0.01</v>
      </c>
      <c r="O114" s="7" t="s">
        <v>41</v>
      </c>
      <c r="P114" s="32">
        <v>0</v>
      </c>
      <c r="Q114" s="33"/>
      <c r="R114" s="33"/>
      <c r="S114" s="7" t="s">
        <v>220</v>
      </c>
      <c r="T114" s="7" t="s">
        <v>615</v>
      </c>
      <c r="U114" s="7" t="s">
        <v>124</v>
      </c>
      <c r="V114" s="29" t="e">
        <f t="shared" ca="1" si="2"/>
        <v>#NAME?</v>
      </c>
      <c r="W114" s="7"/>
      <c r="X114" s="7"/>
      <c r="Y114" s="34" t="s">
        <v>222</v>
      </c>
      <c r="Z114" s="35"/>
      <c r="AA114" s="36">
        <v>44950</v>
      </c>
      <c r="AB114" s="37">
        <v>49075100005532</v>
      </c>
      <c r="AC114" s="35"/>
      <c r="AD114" s="35"/>
      <c r="AE114" s="35"/>
      <c r="AF114" s="35">
        <v>50146.76</v>
      </c>
      <c r="AG114" s="35">
        <v>50596.26</v>
      </c>
      <c r="AH114" s="35">
        <v>51063.01</v>
      </c>
      <c r="AI114" s="35">
        <v>52548.06</v>
      </c>
      <c r="AJ114" s="35">
        <v>38402.559999999998</v>
      </c>
      <c r="AK114" s="35">
        <v>20613.259999999998</v>
      </c>
      <c r="AL114" s="35">
        <v>20817.53</v>
      </c>
      <c r="AM114" s="35">
        <v>21044.03</v>
      </c>
      <c r="AN114" s="35">
        <v>21235.62</v>
      </c>
      <c r="AO114" s="35">
        <v>0</v>
      </c>
      <c r="AP114" s="35">
        <v>0</v>
      </c>
      <c r="AQ114" s="35">
        <v>0</v>
      </c>
      <c r="AR114" s="35">
        <v>0</v>
      </c>
      <c r="AS114" s="35">
        <v>0.78</v>
      </c>
      <c r="AT114" s="35">
        <v>0.78</v>
      </c>
      <c r="AU114" s="35">
        <v>0.78</v>
      </c>
      <c r="AV114" s="35">
        <v>0.78</v>
      </c>
      <c r="AW114" s="35">
        <v>0.78</v>
      </c>
      <c r="AX114" s="35">
        <v>0.78</v>
      </c>
      <c r="AY114" s="35">
        <v>0.78</v>
      </c>
      <c r="AZ114" s="35">
        <v>0.78</v>
      </c>
      <c r="BA114" s="35">
        <v>0.78</v>
      </c>
      <c r="BB114" s="35" t="e">
        <f t="array" aca="1" ref="BB114" ca="1">_xludf.XLOOKUP(C114,'PL TOTAL D0'!A:A,'PL TOTAL D0'!C:C,"")</f>
        <v>#NAME?</v>
      </c>
    </row>
    <row r="115" spans="1:54" ht="15.75" customHeight="1">
      <c r="A115" s="28" t="s">
        <v>18</v>
      </c>
      <c r="B115" s="3" t="s">
        <v>50</v>
      </c>
      <c r="C115" s="4" t="s">
        <v>51</v>
      </c>
      <c r="D115" s="7" t="s">
        <v>19</v>
      </c>
      <c r="E115" s="7" t="s">
        <v>20</v>
      </c>
      <c r="F115" s="7" t="s">
        <v>290</v>
      </c>
      <c r="G115" s="7" t="e">
        <f t="shared" ca="1" si="0"/>
        <v>#NAME?</v>
      </c>
      <c r="H115" s="29" t="s">
        <v>239</v>
      </c>
      <c r="I115" s="29" t="s">
        <v>395</v>
      </c>
      <c r="J115" s="7" t="str">
        <f t="shared" si="8"/>
        <v>Não</v>
      </c>
      <c r="K115" s="30">
        <v>45070</v>
      </c>
      <c r="L115" s="30"/>
      <c r="M115" s="7" t="s">
        <v>138</v>
      </c>
      <c r="N115" s="31">
        <v>1.4999999999999999E-2</v>
      </c>
      <c r="O115" s="7" t="s">
        <v>29</v>
      </c>
      <c r="P115" s="32">
        <v>0.1</v>
      </c>
      <c r="Q115" s="33"/>
      <c r="R115" s="33"/>
      <c r="S115" s="7" t="s">
        <v>220</v>
      </c>
      <c r="T115" s="7" t="s">
        <v>616</v>
      </c>
      <c r="U115" s="7" t="s">
        <v>617</v>
      </c>
      <c r="V115" s="29" t="e">
        <f t="shared" ca="1" si="2"/>
        <v>#NAME?</v>
      </c>
      <c r="W115" s="7"/>
      <c r="X115" s="7"/>
      <c r="Y115" s="34" t="s">
        <v>222</v>
      </c>
      <c r="Z115" s="35"/>
      <c r="AA115" s="36">
        <v>45070</v>
      </c>
      <c r="AB115" s="37">
        <v>49075100008574</v>
      </c>
      <c r="AC115" s="35"/>
      <c r="AD115" s="35"/>
      <c r="AE115" s="35"/>
      <c r="AF115" s="35"/>
      <c r="AG115" s="35"/>
      <c r="AH115" s="35"/>
      <c r="AI115" s="35">
        <v>0</v>
      </c>
      <c r="AJ115" s="35">
        <v>0</v>
      </c>
      <c r="AK115" s="35">
        <v>153290.85999999999</v>
      </c>
      <c r="AL115" s="35">
        <v>156154.21</v>
      </c>
      <c r="AM115" s="35">
        <v>159693.13</v>
      </c>
      <c r="AN115" s="35">
        <v>160546.72</v>
      </c>
      <c r="AO115" s="35">
        <v>177487.27</v>
      </c>
      <c r="AP115" s="35">
        <v>181353.63</v>
      </c>
      <c r="AQ115" s="35">
        <v>191895.27</v>
      </c>
      <c r="AR115" s="35">
        <v>195075.61</v>
      </c>
      <c r="AS115" s="35">
        <v>198908.76</v>
      </c>
      <c r="AT115" s="35">
        <v>205686.07</v>
      </c>
      <c r="AU115" s="35">
        <v>214463.58</v>
      </c>
      <c r="AV115" s="35">
        <v>218645.7</v>
      </c>
      <c r="AW115" s="35">
        <v>234039.8</v>
      </c>
      <c r="AX115" s="35">
        <v>251872.1</v>
      </c>
      <c r="AY115" s="35">
        <v>266395.7</v>
      </c>
      <c r="AZ115" s="35">
        <v>273483.83</v>
      </c>
      <c r="BA115" s="35">
        <v>280258.11</v>
      </c>
      <c r="BB115" s="35" t="e">
        <f t="array" aca="1" ref="BB115" ca="1">_xludf.XLOOKUP(C115,'PL TOTAL D0'!A:A,'PL TOTAL D0'!C:C,"")</f>
        <v>#NAME?</v>
      </c>
    </row>
    <row r="116" spans="1:54" ht="15.75" customHeight="1">
      <c r="A116" s="28" t="s">
        <v>18</v>
      </c>
      <c r="B116" s="3" t="s">
        <v>618</v>
      </c>
      <c r="C116" s="4" t="s">
        <v>619</v>
      </c>
      <c r="D116" s="7" t="s">
        <v>19</v>
      </c>
      <c r="E116" s="7" t="s">
        <v>38</v>
      </c>
      <c r="F116" s="7" t="s">
        <v>250</v>
      </c>
      <c r="G116" s="7" t="e">
        <f t="shared" ca="1" si="0"/>
        <v>#NAME?</v>
      </c>
      <c r="H116" s="29" t="s">
        <v>239</v>
      </c>
      <c r="I116" s="29" t="s">
        <v>280</v>
      </c>
      <c r="J116" s="7" t="str">
        <f t="shared" si="8"/>
        <v>Não</v>
      </c>
      <c r="K116" s="30">
        <v>45281</v>
      </c>
      <c r="L116" s="30"/>
      <c r="M116" s="7" t="s">
        <v>87</v>
      </c>
      <c r="N116" s="31">
        <v>0</v>
      </c>
      <c r="O116" s="7" t="s">
        <v>41</v>
      </c>
      <c r="P116" s="32">
        <v>0</v>
      </c>
      <c r="Q116" s="33"/>
      <c r="R116" s="33"/>
      <c r="S116" s="7" t="s">
        <v>220</v>
      </c>
      <c r="T116" s="7" t="s">
        <v>620</v>
      </c>
      <c r="U116" s="7" t="s">
        <v>38</v>
      </c>
      <c r="V116" s="29" t="e">
        <f t="shared" ca="1" si="2"/>
        <v>#NAME?</v>
      </c>
      <c r="W116" s="7"/>
      <c r="X116" s="7"/>
      <c r="Y116" s="34" t="s">
        <v>222</v>
      </c>
      <c r="Z116" s="35"/>
      <c r="AA116" s="36">
        <v>45281</v>
      </c>
      <c r="AB116" s="37">
        <v>49075100013314</v>
      </c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>
        <v>548.45000000000005</v>
      </c>
      <c r="AR116" s="35">
        <v>1812.67</v>
      </c>
      <c r="AS116" s="35">
        <v>1735.32</v>
      </c>
      <c r="AT116" s="35">
        <v>2050.86</v>
      </c>
      <c r="AU116" s="35">
        <v>2085.39</v>
      </c>
      <c r="AV116" s="35">
        <v>2197.64</v>
      </c>
      <c r="AW116" s="35">
        <v>2898.31</v>
      </c>
      <c r="AX116" s="35">
        <v>3446.23</v>
      </c>
      <c r="AY116" s="35">
        <v>4447.58</v>
      </c>
      <c r="AZ116" s="35">
        <v>4212.1499999999996</v>
      </c>
      <c r="BA116" s="35">
        <v>4702.63</v>
      </c>
      <c r="BB116" s="35" t="e">
        <f t="array" aca="1" ref="BB116" ca="1">_xludf.XLOOKUP(C116,'PL TOTAL D0'!A:A,'PL TOTAL D0'!C:C,"")</f>
        <v>#NAME?</v>
      </c>
    </row>
    <row r="117" spans="1:54" ht="15.75" customHeight="1">
      <c r="A117" s="28" t="s">
        <v>18</v>
      </c>
      <c r="B117" s="14" t="s">
        <v>52</v>
      </c>
      <c r="C117" s="15" t="s">
        <v>53</v>
      </c>
      <c r="D117" s="7" t="s">
        <v>19</v>
      </c>
      <c r="E117" s="7" t="s">
        <v>20</v>
      </c>
      <c r="F117" s="9" t="s">
        <v>290</v>
      </c>
      <c r="G117" s="7" t="e">
        <f t="shared" ca="1" si="0"/>
        <v>#NAME?</v>
      </c>
      <c r="H117" s="29" t="s">
        <v>239</v>
      </c>
      <c r="I117" s="29" t="s">
        <v>395</v>
      </c>
      <c r="J117" s="7" t="str">
        <f t="shared" si="8"/>
        <v>Não</v>
      </c>
      <c r="K117" s="30">
        <v>45222</v>
      </c>
      <c r="L117" s="30"/>
      <c r="M117" s="7" t="s">
        <v>420</v>
      </c>
      <c r="N117" s="31">
        <v>0.02</v>
      </c>
      <c r="O117" s="7" t="s">
        <v>29</v>
      </c>
      <c r="P117" s="32">
        <v>0.2</v>
      </c>
      <c r="Q117" s="33"/>
      <c r="R117" s="33"/>
      <c r="S117" s="7" t="s">
        <v>220</v>
      </c>
      <c r="T117" s="7" t="s">
        <v>621</v>
      </c>
      <c r="U117" s="7" t="s">
        <v>94</v>
      </c>
      <c r="V117" s="29" t="e">
        <f t="shared" ca="1" si="2"/>
        <v>#NAME?</v>
      </c>
      <c r="W117" s="7"/>
      <c r="X117" s="7"/>
      <c r="Y117" s="34" t="s">
        <v>222</v>
      </c>
      <c r="Z117" s="35"/>
      <c r="AA117" s="36">
        <v>45222</v>
      </c>
      <c r="AB117" s="37">
        <v>49075100012210</v>
      </c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>
        <v>0</v>
      </c>
      <c r="AP117" s="35">
        <v>277932.23</v>
      </c>
      <c r="AQ117" s="35">
        <v>289239.67</v>
      </c>
      <c r="AR117" s="35">
        <v>278382.03999999998</v>
      </c>
      <c r="AS117" s="35">
        <v>220820.08</v>
      </c>
      <c r="AT117" s="35">
        <v>223808.12</v>
      </c>
      <c r="AU117" s="35">
        <v>219655.87</v>
      </c>
      <c r="AV117" s="35">
        <v>217168.4</v>
      </c>
      <c r="AW117" s="35">
        <v>218200.6</v>
      </c>
      <c r="AX117" s="35">
        <v>222044.79999999999</v>
      </c>
      <c r="AY117" s="35">
        <v>225233.45</v>
      </c>
      <c r="AZ117" s="35">
        <v>223646.41</v>
      </c>
      <c r="BA117" s="35">
        <v>219974.49</v>
      </c>
      <c r="BB117" s="35" t="e">
        <f t="array" aca="1" ref="BB117" ca="1">_xludf.XLOOKUP(C117,'PL TOTAL D0'!A:A,'PL TOTAL D0'!C:C,"")</f>
        <v>#NAME?</v>
      </c>
    </row>
    <row r="118" spans="1:54" ht="15.75" customHeight="1">
      <c r="A118" s="28" t="s">
        <v>18</v>
      </c>
      <c r="B118" s="14" t="s">
        <v>622</v>
      </c>
      <c r="C118" s="4" t="s">
        <v>623</v>
      </c>
      <c r="D118" s="7" t="s">
        <v>19</v>
      </c>
      <c r="E118" s="7" t="s">
        <v>20</v>
      </c>
      <c r="F118" s="7" t="s">
        <v>339</v>
      </c>
      <c r="G118" s="7" t="e">
        <f t="shared" ca="1" si="0"/>
        <v>#NAME?</v>
      </c>
      <c r="H118" s="29" t="s">
        <v>227</v>
      </c>
      <c r="I118" s="29" t="s">
        <v>41</v>
      </c>
      <c r="J118" s="7" t="str">
        <f t="shared" si="8"/>
        <v>Não</v>
      </c>
      <c r="K118" s="30">
        <v>45042</v>
      </c>
      <c r="L118" s="7"/>
      <c r="M118" s="7" t="s">
        <v>138</v>
      </c>
      <c r="N118" s="31">
        <v>1.4999999999999999E-2</v>
      </c>
      <c r="O118" s="7" t="s">
        <v>29</v>
      </c>
      <c r="P118" s="32">
        <v>0.1</v>
      </c>
      <c r="Q118" s="33"/>
      <c r="R118" s="33"/>
      <c r="S118" s="7" t="s">
        <v>220</v>
      </c>
      <c r="T118" s="7" t="s">
        <v>624</v>
      </c>
      <c r="U118" s="7" t="s">
        <v>94</v>
      </c>
      <c r="V118" s="29" t="e">
        <f t="shared" ca="1" si="2"/>
        <v>#NAME?</v>
      </c>
      <c r="W118" s="7"/>
      <c r="X118" s="7"/>
      <c r="Y118" s="34" t="s">
        <v>222</v>
      </c>
      <c r="Z118" s="35"/>
      <c r="AA118" s="36">
        <v>45042</v>
      </c>
      <c r="AB118" s="37">
        <v>49075100008485</v>
      </c>
      <c r="AC118" s="35"/>
      <c r="AD118" s="35"/>
      <c r="AE118" s="35"/>
      <c r="AF118" s="35"/>
      <c r="AG118" s="35"/>
      <c r="AH118" s="35">
        <v>0</v>
      </c>
      <c r="AI118" s="35">
        <v>542346.66</v>
      </c>
      <c r="AJ118" s="35">
        <v>584340.22</v>
      </c>
      <c r="AK118" s="35">
        <v>594830.28</v>
      </c>
      <c r="AL118" s="35">
        <v>602056.04</v>
      </c>
      <c r="AM118" s="35">
        <v>598199.86</v>
      </c>
      <c r="AN118" s="35">
        <v>600995.9</v>
      </c>
      <c r="AO118" s="35">
        <v>599761.88</v>
      </c>
      <c r="AP118" s="35">
        <v>613288.51</v>
      </c>
      <c r="AQ118" s="35">
        <v>625453.34</v>
      </c>
      <c r="AR118" s="35">
        <v>616152.86</v>
      </c>
      <c r="AS118" s="35">
        <v>620014.59</v>
      </c>
      <c r="AT118" s="35">
        <v>626625.64</v>
      </c>
      <c r="AU118" s="35">
        <v>617212.34</v>
      </c>
      <c r="AV118" s="35">
        <v>614698.6</v>
      </c>
      <c r="AW118" s="35">
        <v>618528</v>
      </c>
      <c r="AX118" s="35">
        <v>622875.80000000005</v>
      </c>
      <c r="AY118" s="35">
        <v>630161.31000000006</v>
      </c>
      <c r="AZ118" s="35">
        <v>629345.31999999995</v>
      </c>
      <c r="BA118" s="35">
        <v>624399.68999999994</v>
      </c>
      <c r="BB118" s="35" t="e">
        <f t="array" aca="1" ref="BB118" ca="1">_xludf.XLOOKUP(C118,'PL TOTAL D0'!A:A,'PL TOTAL D0'!C:C,"")</f>
        <v>#NAME?</v>
      </c>
    </row>
    <row r="119" spans="1:54" ht="15.75" customHeight="1">
      <c r="A119" s="28" t="s">
        <v>18</v>
      </c>
      <c r="B119" s="14" t="s">
        <v>625</v>
      </c>
      <c r="C119" s="4" t="s">
        <v>626</v>
      </c>
      <c r="D119" s="7" t="s">
        <v>123</v>
      </c>
      <c r="E119" s="7" t="s">
        <v>124</v>
      </c>
      <c r="F119" s="7" t="s">
        <v>125</v>
      </c>
      <c r="G119" s="7" t="e">
        <f t="shared" ca="1" si="0"/>
        <v>#NAME?</v>
      </c>
      <c r="H119" s="29" t="s">
        <v>227</v>
      </c>
      <c r="I119" s="29" t="s">
        <v>41</v>
      </c>
      <c r="J119" s="7" t="str">
        <f t="shared" si="8"/>
        <v>Não</v>
      </c>
      <c r="K119" s="30">
        <v>45483</v>
      </c>
      <c r="L119" s="7"/>
      <c r="M119" s="7" t="s">
        <v>100</v>
      </c>
      <c r="N119" s="31">
        <v>1.2E-2</v>
      </c>
      <c r="O119" s="7" t="s">
        <v>41</v>
      </c>
      <c r="P119" s="32">
        <v>0</v>
      </c>
      <c r="Q119" s="33"/>
      <c r="R119" s="33"/>
      <c r="S119" s="7" t="s">
        <v>220</v>
      </c>
      <c r="T119" s="7" t="s">
        <v>627</v>
      </c>
      <c r="U119" s="7" t="s">
        <v>124</v>
      </c>
      <c r="V119" s="29" t="e">
        <f t="shared" ca="1" si="2"/>
        <v>#NAME?</v>
      </c>
      <c r="W119" s="7"/>
      <c r="X119" s="7" t="s">
        <v>32</v>
      </c>
      <c r="Y119" s="34" t="s">
        <v>222</v>
      </c>
      <c r="Z119" s="35"/>
      <c r="AA119" s="36">
        <v>45483</v>
      </c>
      <c r="AB119" s="37">
        <v>49075100015376</v>
      </c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>
        <v>581501.69999999995</v>
      </c>
      <c r="AY119" s="35">
        <v>598304.03</v>
      </c>
      <c r="AZ119" s="35">
        <v>666676.44999999995</v>
      </c>
      <c r="BA119" s="35">
        <v>681733.41</v>
      </c>
      <c r="BB119" s="35" t="e">
        <f t="array" aca="1" ref="BB119" ca="1">_xludf.XLOOKUP(C119,'PL TOTAL D0'!A:A,'PL TOTAL D0'!C:C,"")</f>
        <v>#NAME?</v>
      </c>
    </row>
    <row r="120" spans="1:54" ht="15.75" customHeight="1">
      <c r="A120" s="28" t="s">
        <v>18</v>
      </c>
      <c r="B120" s="14" t="s">
        <v>43</v>
      </c>
      <c r="C120" s="4" t="s">
        <v>44</v>
      </c>
      <c r="D120" s="7" t="s">
        <v>19</v>
      </c>
      <c r="E120" s="7" t="s">
        <v>20</v>
      </c>
      <c r="F120" s="7" t="s">
        <v>290</v>
      </c>
      <c r="G120" s="7" t="e">
        <f t="shared" ca="1" si="0"/>
        <v>#NAME?</v>
      </c>
      <c r="H120" s="29" t="s">
        <v>239</v>
      </c>
      <c r="I120" s="29" t="s">
        <v>521</v>
      </c>
      <c r="J120" s="7" t="str">
        <f t="shared" si="8"/>
        <v>Não</v>
      </c>
      <c r="K120" s="30">
        <v>45069</v>
      </c>
      <c r="L120" s="7"/>
      <c r="M120" s="7" t="s">
        <v>138</v>
      </c>
      <c r="N120" s="31">
        <v>1.4999999999999999E-2</v>
      </c>
      <c r="O120" s="7" t="s">
        <v>29</v>
      </c>
      <c r="P120" s="32">
        <v>0.1</v>
      </c>
      <c r="Q120" s="33"/>
      <c r="R120" s="33" t="s">
        <v>628</v>
      </c>
      <c r="S120" s="7" t="s">
        <v>220</v>
      </c>
      <c r="T120" s="7" t="s">
        <v>629</v>
      </c>
      <c r="U120" s="7" t="s">
        <v>94</v>
      </c>
      <c r="V120" s="29" t="e">
        <f t="shared" ca="1" si="2"/>
        <v>#NAME?</v>
      </c>
      <c r="W120" s="7"/>
      <c r="X120" s="7"/>
      <c r="Y120" s="34" t="s">
        <v>222</v>
      </c>
      <c r="Z120" s="35"/>
      <c r="AA120" s="36">
        <v>45069</v>
      </c>
      <c r="AB120" s="37">
        <v>49075100008493</v>
      </c>
      <c r="AC120" s="35"/>
      <c r="AD120" s="35"/>
      <c r="AE120" s="35"/>
      <c r="AF120" s="35"/>
      <c r="AG120" s="35"/>
      <c r="AH120" s="35">
        <v>0</v>
      </c>
      <c r="AI120" s="35">
        <v>0</v>
      </c>
      <c r="AJ120" s="35">
        <v>2070022.35</v>
      </c>
      <c r="AK120" s="35">
        <v>2103502.64</v>
      </c>
      <c r="AL120" s="35">
        <v>2127232.4900000002</v>
      </c>
      <c r="AM120" s="35">
        <v>2116358.0699999998</v>
      </c>
      <c r="AN120" s="35">
        <v>2243640.5499999998</v>
      </c>
      <c r="AO120" s="35">
        <v>2235994.67</v>
      </c>
      <c r="AP120" s="35">
        <v>2377416.4900000002</v>
      </c>
      <c r="AQ120" s="35">
        <v>2415030.5699999998</v>
      </c>
      <c r="AR120" s="35">
        <v>2380802.7799999998</v>
      </c>
      <c r="AS120" s="35">
        <v>2399647.77</v>
      </c>
      <c r="AT120" s="35">
        <v>2426511.5099999998</v>
      </c>
      <c r="AU120" s="35">
        <v>2528771.0299999998</v>
      </c>
      <c r="AV120" s="35">
        <v>2517554</v>
      </c>
      <c r="AW120" s="35">
        <v>2532958</v>
      </c>
      <c r="AX120" s="35">
        <v>2568443</v>
      </c>
      <c r="AY120" s="35">
        <v>2601018.17</v>
      </c>
      <c r="AZ120" s="35">
        <v>2776688.94</v>
      </c>
      <c r="BA120" s="35">
        <v>2753016.07</v>
      </c>
      <c r="BB120" s="35" t="e">
        <f t="array" aca="1" ref="BB120" ca="1">_xludf.XLOOKUP(C120,'PL TOTAL D0'!A:A,'PL TOTAL D0'!C:C,"")</f>
        <v>#NAME?</v>
      </c>
    </row>
    <row r="121" spans="1:54" ht="15.75" customHeight="1">
      <c r="A121" s="28" t="s">
        <v>18</v>
      </c>
      <c r="B121" s="41" t="s">
        <v>43</v>
      </c>
      <c r="C121" s="15" t="s">
        <v>630</v>
      </c>
      <c r="D121" s="7" t="s">
        <v>19</v>
      </c>
      <c r="E121" s="7" t="s">
        <v>20</v>
      </c>
      <c r="F121" s="7" t="s">
        <v>290</v>
      </c>
      <c r="G121" s="7" t="e">
        <f t="shared" ca="1" si="0"/>
        <v>#NAME?</v>
      </c>
      <c r="H121" s="29" t="s">
        <v>239</v>
      </c>
      <c r="I121" s="29" t="s">
        <v>519</v>
      </c>
      <c r="J121" s="7" t="str">
        <f t="shared" si="8"/>
        <v>Não</v>
      </c>
      <c r="K121" s="30">
        <v>45238</v>
      </c>
      <c r="L121" s="7"/>
      <c r="M121" s="7" t="s">
        <v>132</v>
      </c>
      <c r="N121" s="31">
        <v>2.5000000000000001E-2</v>
      </c>
      <c r="O121" s="7" t="s">
        <v>260</v>
      </c>
      <c r="P121" s="32">
        <v>0.2</v>
      </c>
      <c r="Q121" s="33"/>
      <c r="R121" s="33" t="s">
        <v>631</v>
      </c>
      <c r="S121" s="7" t="s">
        <v>220</v>
      </c>
      <c r="T121" s="7" t="s">
        <v>629</v>
      </c>
      <c r="U121" s="7" t="s">
        <v>94</v>
      </c>
      <c r="V121" s="29" t="e">
        <f t="shared" ca="1" si="2"/>
        <v>#NAME?</v>
      </c>
      <c r="W121" s="7"/>
      <c r="X121" s="7"/>
      <c r="Y121" s="34" t="s">
        <v>222</v>
      </c>
      <c r="Z121" s="35"/>
      <c r="AA121" s="36">
        <v>45238</v>
      </c>
      <c r="AB121" s="37">
        <v>49075100012229</v>
      </c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>
        <v>652851.99</v>
      </c>
      <c r="AQ121" s="35">
        <v>684298.56</v>
      </c>
      <c r="AR121" s="35">
        <v>637688.03</v>
      </c>
      <c r="AS121" s="35">
        <v>645978.53</v>
      </c>
      <c r="AT121" s="35">
        <v>656283.35</v>
      </c>
      <c r="AU121" s="35">
        <v>626648.49</v>
      </c>
      <c r="AV121" s="35">
        <v>616981.80000000005</v>
      </c>
      <c r="AW121" s="35">
        <v>618421.30000000005</v>
      </c>
      <c r="AX121" s="35">
        <v>634907.69999999995</v>
      </c>
      <c r="AY121" s="35">
        <v>648656.62</v>
      </c>
      <c r="AZ121" s="35">
        <v>637359.26</v>
      </c>
      <c r="BA121" s="35">
        <v>608549.78</v>
      </c>
      <c r="BB121" s="35" t="e">
        <f t="array" aca="1" ref="BB121" ca="1">_xludf.XLOOKUP(C121,'PL TOTAL D0'!A:A,'PL TOTAL D0'!C:C,"")</f>
        <v>#NAME?</v>
      </c>
    </row>
    <row r="122" spans="1:54" ht="15.75" customHeight="1">
      <c r="A122" s="28" t="s">
        <v>18</v>
      </c>
      <c r="B122" s="3" t="s">
        <v>54</v>
      </c>
      <c r="C122" s="4" t="s">
        <v>632</v>
      </c>
      <c r="D122" s="7" t="s">
        <v>19</v>
      </c>
      <c r="E122" s="7" t="s">
        <v>20</v>
      </c>
      <c r="F122" s="7" t="s">
        <v>290</v>
      </c>
      <c r="G122" s="7" t="e">
        <f t="shared" ca="1" si="0"/>
        <v>#NAME?</v>
      </c>
      <c r="H122" s="29" t="s">
        <v>239</v>
      </c>
      <c r="I122" s="29" t="s">
        <v>519</v>
      </c>
      <c r="J122" s="7" t="str">
        <f t="shared" si="8"/>
        <v>Não</v>
      </c>
      <c r="K122" s="30">
        <v>45113</v>
      </c>
      <c r="L122" s="30"/>
      <c r="M122" s="7" t="s">
        <v>132</v>
      </c>
      <c r="N122" s="31">
        <v>2.5000000000000001E-2</v>
      </c>
      <c r="O122" s="7" t="s">
        <v>260</v>
      </c>
      <c r="P122" s="32">
        <v>0.2</v>
      </c>
      <c r="Q122" s="33"/>
      <c r="R122" s="33"/>
      <c r="S122" s="7" t="s">
        <v>220</v>
      </c>
      <c r="T122" s="7" t="s">
        <v>633</v>
      </c>
      <c r="U122" s="7" t="s">
        <v>94</v>
      </c>
      <c r="V122" s="29" t="e">
        <f t="shared" ca="1" si="2"/>
        <v>#NAME?</v>
      </c>
      <c r="W122" s="7"/>
      <c r="X122" s="7"/>
      <c r="Y122" s="34" t="s">
        <v>222</v>
      </c>
      <c r="Z122" s="35"/>
      <c r="AA122" s="36">
        <v>45113</v>
      </c>
      <c r="AB122" s="37">
        <v>49075100012237</v>
      </c>
      <c r="AC122" s="35"/>
      <c r="AD122" s="35"/>
      <c r="AE122" s="35"/>
      <c r="AF122" s="35"/>
      <c r="AG122" s="35"/>
      <c r="AH122" s="35"/>
      <c r="AI122" s="35"/>
      <c r="AJ122" s="35"/>
      <c r="AK122" s="35">
        <v>0</v>
      </c>
      <c r="AL122" s="35">
        <v>51041.15</v>
      </c>
      <c r="AM122" s="35">
        <v>49917.84</v>
      </c>
      <c r="AN122" s="35">
        <v>49755.82</v>
      </c>
      <c r="AO122" s="35">
        <v>47504.14</v>
      </c>
      <c r="AP122" s="35">
        <v>51103.35</v>
      </c>
      <c r="AQ122" s="35">
        <v>53544.78</v>
      </c>
      <c r="AR122" s="35">
        <v>49830.07</v>
      </c>
      <c r="AS122" s="35">
        <v>99800.43</v>
      </c>
      <c r="AT122" s="35">
        <v>101505.39</v>
      </c>
      <c r="AU122" s="35">
        <v>97140.19</v>
      </c>
      <c r="AV122" s="35">
        <v>94921.19</v>
      </c>
      <c r="AW122" s="35">
        <v>94769.16</v>
      </c>
      <c r="AX122" s="35">
        <v>96896.35</v>
      </c>
      <c r="AY122" s="35">
        <v>98107.41</v>
      </c>
      <c r="AZ122" s="35">
        <v>96448.11</v>
      </c>
      <c r="BA122" s="35">
        <v>93253.98</v>
      </c>
      <c r="BB122" s="35" t="e">
        <f t="array" aca="1" ref="BB122" ca="1">_xludf.XLOOKUP(C122,'PL TOTAL D0'!A:A,'PL TOTAL D0'!C:C,"")</f>
        <v>#NAME?</v>
      </c>
    </row>
    <row r="123" spans="1:54" ht="15.75" customHeight="1">
      <c r="A123" s="28" t="s">
        <v>18</v>
      </c>
      <c r="B123" s="3" t="s">
        <v>54</v>
      </c>
      <c r="C123" s="4" t="s">
        <v>55</v>
      </c>
      <c r="D123" s="7" t="s">
        <v>19</v>
      </c>
      <c r="E123" s="7" t="s">
        <v>20</v>
      </c>
      <c r="F123" s="7" t="s">
        <v>290</v>
      </c>
      <c r="G123" s="7" t="e">
        <f t="shared" ca="1" si="0"/>
        <v>#NAME?</v>
      </c>
      <c r="H123" s="29" t="s">
        <v>239</v>
      </c>
      <c r="I123" s="29" t="s">
        <v>521</v>
      </c>
      <c r="J123" s="7" t="str">
        <f t="shared" si="8"/>
        <v>Não</v>
      </c>
      <c r="K123" s="30">
        <v>45075</v>
      </c>
      <c r="L123" s="7"/>
      <c r="M123" s="7" t="s">
        <v>100</v>
      </c>
      <c r="N123" s="31">
        <v>1.2E-2</v>
      </c>
      <c r="O123" s="7" t="s">
        <v>41</v>
      </c>
      <c r="P123" s="32">
        <v>0</v>
      </c>
      <c r="Q123" s="33"/>
      <c r="R123" s="33"/>
      <c r="S123" s="7" t="s">
        <v>220</v>
      </c>
      <c r="T123" s="7" t="s">
        <v>633</v>
      </c>
      <c r="U123" s="7" t="s">
        <v>94</v>
      </c>
      <c r="V123" s="29" t="e">
        <f t="shared" ca="1" si="2"/>
        <v>#NAME?</v>
      </c>
      <c r="W123" s="7"/>
      <c r="X123" s="7"/>
      <c r="Y123" s="34" t="s">
        <v>222</v>
      </c>
      <c r="Z123" s="35"/>
      <c r="AA123" s="36">
        <v>45075</v>
      </c>
      <c r="AB123" s="37">
        <v>49075100008051</v>
      </c>
      <c r="AC123" s="35"/>
      <c r="AD123" s="35"/>
      <c r="AE123" s="35"/>
      <c r="AF123" s="35"/>
      <c r="AG123" s="35"/>
      <c r="AH123" s="35">
        <v>0</v>
      </c>
      <c r="AI123" s="35">
        <v>0</v>
      </c>
      <c r="AJ123" s="35">
        <v>625317.48</v>
      </c>
      <c r="AK123" s="35">
        <v>675434.06</v>
      </c>
      <c r="AL123" s="35">
        <v>628805.12</v>
      </c>
      <c r="AM123" s="35">
        <v>634687.11</v>
      </c>
      <c r="AN123" s="35">
        <v>637617.82999999996</v>
      </c>
      <c r="AO123" s="35">
        <v>640660.17000000004</v>
      </c>
      <c r="AP123" s="35">
        <v>625126.21</v>
      </c>
      <c r="AQ123" s="35">
        <v>610235.55000000005</v>
      </c>
      <c r="AR123" s="35">
        <v>593915.89</v>
      </c>
      <c r="AS123" s="35">
        <v>546034.44999999995</v>
      </c>
      <c r="AT123" s="35">
        <v>550621</v>
      </c>
      <c r="AU123" s="35">
        <v>549433.34</v>
      </c>
      <c r="AV123" s="35">
        <v>552019.19999999995</v>
      </c>
      <c r="AW123" s="35">
        <v>556363.9</v>
      </c>
      <c r="AX123" s="35">
        <v>559725.4</v>
      </c>
      <c r="AY123" s="35">
        <v>564370.63</v>
      </c>
      <c r="AZ123" s="35">
        <v>566794.89</v>
      </c>
      <c r="BA123" s="35">
        <v>571305.71</v>
      </c>
      <c r="BB123" s="35" t="e">
        <f t="array" aca="1" ref="BB123" ca="1">_xludf.XLOOKUP(C123,'PL TOTAL D0'!A:A,'PL TOTAL D0'!C:C,"")</f>
        <v>#NAME?</v>
      </c>
    </row>
    <row r="124" spans="1:54" ht="15.75" customHeight="1">
      <c r="A124" s="28" t="s">
        <v>18</v>
      </c>
      <c r="B124" s="3" t="s">
        <v>634</v>
      </c>
      <c r="C124" s="4" t="s">
        <v>635</v>
      </c>
      <c r="D124" s="7" t="s">
        <v>19</v>
      </c>
      <c r="E124" s="7" t="s">
        <v>20</v>
      </c>
      <c r="F124" s="7" t="s">
        <v>339</v>
      </c>
      <c r="G124" s="7" t="e">
        <f t="shared" ca="1" si="0"/>
        <v>#NAME?</v>
      </c>
      <c r="H124" s="29" t="s">
        <v>227</v>
      </c>
      <c r="I124" s="29" t="s">
        <v>41</v>
      </c>
      <c r="J124" s="7" t="str">
        <f t="shared" si="8"/>
        <v>Não</v>
      </c>
      <c r="K124" s="30">
        <v>45093</v>
      </c>
      <c r="L124" s="7"/>
      <c r="M124" s="7" t="s">
        <v>28</v>
      </c>
      <c r="N124" s="31">
        <v>1.2E-2</v>
      </c>
      <c r="O124" s="7" t="s">
        <v>41</v>
      </c>
      <c r="P124" s="32">
        <v>0</v>
      </c>
      <c r="Q124" s="47"/>
      <c r="R124" s="33"/>
      <c r="S124" s="7" t="s">
        <v>220</v>
      </c>
      <c r="T124" s="7" t="s">
        <v>636</v>
      </c>
      <c r="U124" s="7" t="s">
        <v>94</v>
      </c>
      <c r="V124" s="29" t="e">
        <f t="shared" ca="1" si="2"/>
        <v>#NAME?</v>
      </c>
      <c r="W124" s="7"/>
      <c r="X124" s="7"/>
      <c r="Y124" s="34" t="s">
        <v>222</v>
      </c>
      <c r="Z124" s="35"/>
      <c r="AA124" s="36">
        <v>45093</v>
      </c>
      <c r="AB124" s="37">
        <v>49075100007780</v>
      </c>
      <c r="AC124" s="35"/>
      <c r="AD124" s="35"/>
      <c r="AE124" s="35"/>
      <c r="AF124" s="35"/>
      <c r="AG124" s="35"/>
      <c r="AH124" s="35"/>
      <c r="AI124" s="35">
        <v>0</v>
      </c>
      <c r="AJ124" s="35">
        <v>5000</v>
      </c>
      <c r="AK124" s="35">
        <v>5026.08</v>
      </c>
      <c r="AL124" s="35">
        <v>242504.57</v>
      </c>
      <c r="AM124" s="35">
        <v>251998.2</v>
      </c>
      <c r="AN124" s="35">
        <v>258335.65</v>
      </c>
      <c r="AO124" s="35">
        <v>258603.46</v>
      </c>
      <c r="AP124" s="35">
        <v>263284.06</v>
      </c>
      <c r="AQ124" s="35">
        <v>267096.93</v>
      </c>
      <c r="AR124" s="35">
        <v>266200.21000000002</v>
      </c>
      <c r="AS124" s="35">
        <v>268175.67</v>
      </c>
      <c r="AT124" s="35">
        <v>267033.96999999997</v>
      </c>
      <c r="AU124" s="35">
        <v>267120.61</v>
      </c>
      <c r="AV124" s="35">
        <v>267699.59999999998</v>
      </c>
      <c r="AW124" s="35">
        <v>269730.40000000002</v>
      </c>
      <c r="AX124" s="35">
        <v>272815.2</v>
      </c>
      <c r="AY124" s="35">
        <v>275641.94</v>
      </c>
      <c r="AZ124" s="35">
        <v>276025.31</v>
      </c>
      <c r="BA124" s="35">
        <v>276422.3</v>
      </c>
      <c r="BB124" s="35" t="e">
        <f t="array" aca="1" ref="BB124" ca="1">_xludf.XLOOKUP(C124,'PL TOTAL D0'!A:A,'PL TOTAL D0'!C:C,"")</f>
        <v>#NAME?</v>
      </c>
    </row>
    <row r="125" spans="1:54" ht="15.75" customHeight="1">
      <c r="A125" s="28" t="s">
        <v>18</v>
      </c>
      <c r="B125" s="3" t="s">
        <v>637</v>
      </c>
      <c r="C125" s="4" t="s">
        <v>638</v>
      </c>
      <c r="D125" s="7" t="s">
        <v>19</v>
      </c>
      <c r="E125" s="7" t="s">
        <v>20</v>
      </c>
      <c r="F125" s="7" t="s">
        <v>339</v>
      </c>
      <c r="G125" s="7" t="e">
        <f t="shared" ca="1" si="0"/>
        <v>#NAME?</v>
      </c>
      <c r="H125" s="29" t="s">
        <v>239</v>
      </c>
      <c r="I125" s="29" t="s">
        <v>286</v>
      </c>
      <c r="J125" s="7" t="str">
        <f t="shared" si="8"/>
        <v>Não</v>
      </c>
      <c r="K125" s="30">
        <v>45043</v>
      </c>
      <c r="L125" s="7"/>
      <c r="M125" s="7" t="s">
        <v>28</v>
      </c>
      <c r="N125" s="31">
        <v>1.2E-2</v>
      </c>
      <c r="O125" s="7" t="s">
        <v>29</v>
      </c>
      <c r="P125" s="32">
        <v>0.1</v>
      </c>
      <c r="Q125" s="28"/>
      <c r="R125" s="33" t="s">
        <v>639</v>
      </c>
      <c r="S125" s="7" t="s">
        <v>220</v>
      </c>
      <c r="T125" s="7" t="s">
        <v>640</v>
      </c>
      <c r="U125" s="7" t="s">
        <v>94</v>
      </c>
      <c r="V125" s="29" t="e">
        <f t="shared" ca="1" si="2"/>
        <v>#NAME?</v>
      </c>
      <c r="W125" s="7"/>
      <c r="X125" s="7"/>
      <c r="Y125" s="34" t="s">
        <v>222</v>
      </c>
      <c r="Z125" s="35"/>
      <c r="AA125" s="36">
        <v>45043</v>
      </c>
      <c r="AB125" s="37">
        <v>49075100007381</v>
      </c>
      <c r="AC125" s="35"/>
      <c r="AD125" s="35"/>
      <c r="AE125" s="35"/>
      <c r="AF125" s="35"/>
      <c r="AG125" s="35"/>
      <c r="AH125" s="35">
        <v>0</v>
      </c>
      <c r="AI125" s="35">
        <v>13680.76</v>
      </c>
      <c r="AJ125" s="35">
        <v>82180.02</v>
      </c>
      <c r="AK125" s="35">
        <v>154130.79</v>
      </c>
      <c r="AL125" s="35">
        <v>157675.4</v>
      </c>
      <c r="AM125" s="35">
        <v>194857.67</v>
      </c>
      <c r="AN125" s="35">
        <v>197754.37</v>
      </c>
      <c r="AO125" s="35">
        <v>205526.47</v>
      </c>
      <c r="AP125" s="35">
        <v>213038.45</v>
      </c>
      <c r="AQ125" s="35">
        <v>217649.15</v>
      </c>
      <c r="AR125" s="35">
        <v>201823.01</v>
      </c>
      <c r="AS125" s="35">
        <v>204980.68</v>
      </c>
      <c r="AT125" s="35">
        <v>209678.1</v>
      </c>
      <c r="AU125" s="35">
        <v>227132.7</v>
      </c>
      <c r="AV125" s="35">
        <v>233041.9</v>
      </c>
      <c r="AW125" s="35">
        <v>235324.79999999999</v>
      </c>
      <c r="AX125" s="35">
        <v>244747.4</v>
      </c>
      <c r="AY125" s="35">
        <v>248774.66</v>
      </c>
      <c r="AZ125" s="35">
        <v>232627.43</v>
      </c>
      <c r="BA125" s="35">
        <v>0</v>
      </c>
      <c r="BB125" s="35" t="e">
        <f t="array" aca="1" ref="BB125" ca="1">_xludf.XLOOKUP(C125,'PL TOTAL D0'!A:A,'PL TOTAL D0'!C:C,"")</f>
        <v>#NAME?</v>
      </c>
    </row>
    <row r="126" spans="1:54" ht="15.75" customHeight="1">
      <c r="A126" s="28" t="s">
        <v>18</v>
      </c>
      <c r="B126" s="3" t="s">
        <v>641</v>
      </c>
      <c r="C126" s="44" t="s">
        <v>642</v>
      </c>
      <c r="D126" s="7" t="s">
        <v>19</v>
      </c>
      <c r="E126" s="7" t="s">
        <v>38</v>
      </c>
      <c r="F126" s="7" t="s">
        <v>446</v>
      </c>
      <c r="G126" s="7" t="e">
        <f t="shared" ca="1" si="0"/>
        <v>#NAME?</v>
      </c>
      <c r="H126" s="29" t="s">
        <v>218</v>
      </c>
      <c r="I126" s="29" t="s">
        <v>41</v>
      </c>
      <c r="J126" s="7" t="str">
        <f t="shared" si="8"/>
        <v>Não</v>
      </c>
      <c r="K126" s="30">
        <v>45174</v>
      </c>
      <c r="L126" s="76">
        <v>45590</v>
      </c>
      <c r="M126" s="7" t="s">
        <v>28</v>
      </c>
      <c r="N126" s="31">
        <v>1.2E-2</v>
      </c>
      <c r="O126" s="7" t="s">
        <v>29</v>
      </c>
      <c r="P126" s="32">
        <v>0.1</v>
      </c>
      <c r="Q126" s="77"/>
      <c r="R126" s="33"/>
      <c r="S126" s="7" t="s">
        <v>220</v>
      </c>
      <c r="T126" s="7" t="s">
        <v>643</v>
      </c>
      <c r="U126" s="7" t="s">
        <v>38</v>
      </c>
      <c r="V126" s="29" t="e">
        <f t="shared" ca="1" si="2"/>
        <v>#NAME?</v>
      </c>
      <c r="W126" s="7"/>
      <c r="X126" s="7"/>
      <c r="Y126" s="34" t="s">
        <v>222</v>
      </c>
      <c r="Z126" s="35"/>
      <c r="AA126" s="36">
        <v>45174</v>
      </c>
      <c r="AB126" s="37">
        <v>49075100011265</v>
      </c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>
        <v>0</v>
      </c>
      <c r="AN126" s="35">
        <v>302072.36</v>
      </c>
      <c r="AO126" s="35">
        <v>354108.05</v>
      </c>
      <c r="AP126" s="35">
        <v>377820.02</v>
      </c>
      <c r="AQ126" s="35">
        <v>404903.88</v>
      </c>
      <c r="AR126" s="35">
        <v>414156.46</v>
      </c>
      <c r="AS126" s="35">
        <v>422660.17</v>
      </c>
      <c r="AT126" s="35">
        <v>427208</v>
      </c>
      <c r="AU126" s="35">
        <v>427330.42</v>
      </c>
      <c r="AV126" s="35">
        <v>451626.5</v>
      </c>
      <c r="AW126" s="35">
        <v>474984.9</v>
      </c>
      <c r="AX126" s="35">
        <v>494935.4</v>
      </c>
      <c r="AY126" s="35">
        <v>511034.27</v>
      </c>
      <c r="AZ126" s="35">
        <v>522270.14</v>
      </c>
      <c r="BA126" s="35">
        <v>0</v>
      </c>
      <c r="BB126" s="35" t="e">
        <f t="array" aca="1" ref="BB126" ca="1">_xludf.XLOOKUP(C126,'PL TOTAL D0'!A:A,'PL TOTAL D0'!C:C,"")</f>
        <v>#NAME?</v>
      </c>
    </row>
    <row r="127" spans="1:54" ht="15.75" customHeight="1">
      <c r="A127" s="28" t="s">
        <v>18</v>
      </c>
      <c r="B127" s="3" t="s">
        <v>644</v>
      </c>
      <c r="C127" s="4" t="s">
        <v>645</v>
      </c>
      <c r="D127" s="7" t="s">
        <v>19</v>
      </c>
      <c r="E127" s="7" t="s">
        <v>38</v>
      </c>
      <c r="F127" s="7" t="s">
        <v>99</v>
      </c>
      <c r="G127" s="7" t="e">
        <f t="shared" ca="1" si="0"/>
        <v>#NAME?</v>
      </c>
      <c r="H127" s="29" t="s">
        <v>239</v>
      </c>
      <c r="I127" s="29" t="s">
        <v>240</v>
      </c>
      <c r="J127" s="7" t="str">
        <f t="shared" si="8"/>
        <v>Não</v>
      </c>
      <c r="K127" s="30">
        <v>45264</v>
      </c>
      <c r="L127" s="7"/>
      <c r="M127" s="7" t="s">
        <v>433</v>
      </c>
      <c r="N127" s="31">
        <v>7.0000000000000001E-3</v>
      </c>
      <c r="O127" s="7" t="s">
        <v>41</v>
      </c>
      <c r="P127" s="32">
        <v>0</v>
      </c>
      <c r="Q127" s="33"/>
      <c r="R127" s="33"/>
      <c r="S127" s="7" t="s">
        <v>220</v>
      </c>
      <c r="T127" s="7" t="s">
        <v>646</v>
      </c>
      <c r="U127" s="7" t="s">
        <v>38</v>
      </c>
      <c r="V127" s="29" t="e">
        <f t="shared" ca="1" si="2"/>
        <v>#NAME?</v>
      </c>
      <c r="W127" s="7"/>
      <c r="X127" s="7"/>
      <c r="Y127" s="34" t="s">
        <v>222</v>
      </c>
      <c r="Z127" s="35"/>
      <c r="AA127" s="36">
        <v>45264</v>
      </c>
      <c r="AB127" s="37">
        <v>49075100012938</v>
      </c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>
        <v>0</v>
      </c>
      <c r="AQ127" s="35">
        <v>0</v>
      </c>
      <c r="AR127" s="35">
        <v>0</v>
      </c>
      <c r="AS127" s="35">
        <v>0</v>
      </c>
      <c r="AT127" s="35">
        <v>0</v>
      </c>
      <c r="AU127" s="35">
        <v>0</v>
      </c>
      <c r="AV127" s="35">
        <v>0</v>
      </c>
      <c r="AW127" s="35">
        <v>0</v>
      </c>
      <c r="AX127" s="35">
        <v>0</v>
      </c>
      <c r="AY127" s="35">
        <v>0</v>
      </c>
      <c r="AZ127" s="35">
        <v>0</v>
      </c>
      <c r="BA127" s="35">
        <v>0</v>
      </c>
      <c r="BB127" s="35" t="e">
        <f t="array" aca="1" ref="BB127" ca="1">_xludf.XLOOKUP(C127,'PL TOTAL D0'!A:A,'PL TOTAL D0'!C:C,"")</f>
        <v>#NAME?</v>
      </c>
    </row>
    <row r="128" spans="1:54" ht="15.75" customHeight="1">
      <c r="A128" s="28" t="s">
        <v>18</v>
      </c>
      <c r="B128" s="3" t="s">
        <v>647</v>
      </c>
      <c r="C128" s="4" t="s">
        <v>648</v>
      </c>
      <c r="D128" s="7" t="s">
        <v>123</v>
      </c>
      <c r="E128" s="7" t="s">
        <v>124</v>
      </c>
      <c r="F128" s="7" t="s">
        <v>125</v>
      </c>
      <c r="G128" s="7" t="e">
        <f t="shared" ca="1" si="0"/>
        <v>#NAME?</v>
      </c>
      <c r="H128" s="29" t="s">
        <v>227</v>
      </c>
      <c r="I128" s="29" t="s">
        <v>41</v>
      </c>
      <c r="J128" s="7" t="str">
        <f t="shared" si="8"/>
        <v>Não</v>
      </c>
      <c r="K128" s="30">
        <v>45516</v>
      </c>
      <c r="L128" s="7"/>
      <c r="M128" s="7" t="s">
        <v>100</v>
      </c>
      <c r="N128" s="31">
        <v>1.2E-2</v>
      </c>
      <c r="O128" s="7" t="s">
        <v>41</v>
      </c>
      <c r="P128" s="32">
        <v>0</v>
      </c>
      <c r="Q128" s="33"/>
      <c r="R128" s="33"/>
      <c r="S128" s="7" t="s">
        <v>220</v>
      </c>
      <c r="T128" s="7" t="s">
        <v>649</v>
      </c>
      <c r="U128" s="7" t="s">
        <v>38</v>
      </c>
      <c r="V128" s="29" t="e">
        <f t="shared" ca="1" si="2"/>
        <v>#NAME?</v>
      </c>
      <c r="W128" s="7"/>
      <c r="X128" s="7" t="s">
        <v>32</v>
      </c>
      <c r="Y128" s="34" t="s">
        <v>222</v>
      </c>
      <c r="Z128" s="35"/>
      <c r="AA128" s="35"/>
      <c r="AB128" s="37">
        <v>49075100015589</v>
      </c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>
        <v>257291.1</v>
      </c>
      <c r="AZ128" s="35">
        <v>296383.76</v>
      </c>
      <c r="BA128" s="35">
        <v>297315.96999999997</v>
      </c>
      <c r="BB128" s="35" t="e">
        <f t="array" aca="1" ref="BB128" ca="1">_xludf.XLOOKUP(C128,'PL TOTAL D0'!A:A,'PL TOTAL D0'!C:C,"")</f>
        <v>#NAME?</v>
      </c>
    </row>
    <row r="129" spans="1:54" ht="15.75" customHeight="1">
      <c r="A129" s="28" t="s">
        <v>18</v>
      </c>
      <c r="B129" s="3" t="s">
        <v>650</v>
      </c>
      <c r="C129" s="4" t="s">
        <v>651</v>
      </c>
      <c r="D129" s="7" t="s">
        <v>19</v>
      </c>
      <c r="E129" s="7" t="s">
        <v>38</v>
      </c>
      <c r="F129" s="7" t="s">
        <v>446</v>
      </c>
      <c r="G129" s="7" t="e">
        <f t="shared" ca="1" si="0"/>
        <v>#NAME?</v>
      </c>
      <c r="H129" s="29" t="s">
        <v>218</v>
      </c>
      <c r="I129" s="29" t="s">
        <v>41</v>
      </c>
      <c r="J129" s="7" t="str">
        <f t="shared" si="8"/>
        <v>Não</v>
      </c>
      <c r="K129" s="30">
        <v>45470</v>
      </c>
      <c r="L129" s="76">
        <v>45580</v>
      </c>
      <c r="M129" s="7" t="s">
        <v>547</v>
      </c>
      <c r="N129" s="31">
        <v>7.0000000000000001E-3</v>
      </c>
      <c r="O129" s="7" t="s">
        <v>41</v>
      </c>
      <c r="P129" s="32">
        <v>0</v>
      </c>
      <c r="Q129" s="13"/>
      <c r="R129" s="33"/>
      <c r="S129" s="7" t="s">
        <v>220</v>
      </c>
      <c r="T129" s="7" t="s">
        <v>652</v>
      </c>
      <c r="U129" s="7" t="s">
        <v>38</v>
      </c>
      <c r="V129" s="29" t="e">
        <f t="shared" ca="1" si="2"/>
        <v>#NAME?</v>
      </c>
      <c r="W129" s="7"/>
      <c r="X129" s="7" t="s">
        <v>230</v>
      </c>
      <c r="Y129" s="34" t="s">
        <v>222</v>
      </c>
      <c r="Z129" s="35"/>
      <c r="AA129" s="36">
        <v>45470</v>
      </c>
      <c r="AB129" s="37">
        <v>49075100014949</v>
      </c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>
        <v>0</v>
      </c>
      <c r="AX129" s="35">
        <v>301532.3</v>
      </c>
      <c r="AY129" s="35">
        <v>304023.59000000003</v>
      </c>
      <c r="AZ129" s="35">
        <v>306377.34999999998</v>
      </c>
      <c r="BA129" s="35">
        <v>0</v>
      </c>
      <c r="BB129" s="35" t="e">
        <f t="array" aca="1" ref="BB129" ca="1">_xludf.XLOOKUP(C129,'PL TOTAL D0'!A:A,'PL TOTAL D0'!C:C,"")</f>
        <v>#NAME?</v>
      </c>
    </row>
    <row r="130" spans="1:54" ht="15.75" customHeight="1">
      <c r="A130" s="28" t="s">
        <v>18</v>
      </c>
      <c r="B130" s="3" t="s">
        <v>653</v>
      </c>
      <c r="C130" s="4" t="s">
        <v>654</v>
      </c>
      <c r="D130" s="7" t="s">
        <v>19</v>
      </c>
      <c r="E130" s="7" t="s">
        <v>124</v>
      </c>
      <c r="F130" s="7" t="s">
        <v>244</v>
      </c>
      <c r="G130" s="7" t="e">
        <f t="shared" ca="1" si="0"/>
        <v>#NAME?</v>
      </c>
      <c r="H130" s="29" t="s">
        <v>245</v>
      </c>
      <c r="I130" s="29" t="s">
        <v>41</v>
      </c>
      <c r="J130" s="7" t="str">
        <f t="shared" si="8"/>
        <v>Sim</v>
      </c>
      <c r="K130" s="30">
        <v>45615</v>
      </c>
      <c r="L130" s="7"/>
      <c r="M130" s="7" t="s">
        <v>100</v>
      </c>
      <c r="N130" s="31">
        <v>1.2E-2</v>
      </c>
      <c r="O130" s="7" t="s">
        <v>41</v>
      </c>
      <c r="P130" s="32">
        <v>0</v>
      </c>
      <c r="Q130" s="13" t="s">
        <v>655</v>
      </c>
      <c r="R130" s="33"/>
      <c r="S130" s="7" t="s">
        <v>220</v>
      </c>
      <c r="T130" s="7" t="s">
        <v>656</v>
      </c>
      <c r="U130" s="7" t="s">
        <v>124</v>
      </c>
      <c r="V130" s="29" t="e">
        <f t="shared" ca="1" si="2"/>
        <v>#NAME?</v>
      </c>
      <c r="W130" s="7"/>
      <c r="X130" s="7" t="s">
        <v>49</v>
      </c>
      <c r="Y130" s="34"/>
      <c r="Z130" s="35"/>
      <c r="AA130" s="36"/>
      <c r="AB130" s="37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 t="e">
        <f t="array" aca="1" ref="BB130" ca="1">_xludf.XLOOKUP(C130,'PL TOTAL D0'!A:A,'PL TOTAL D0'!C:C,"")</f>
        <v>#NAME?</v>
      </c>
    </row>
    <row r="131" spans="1:54" ht="15.75" customHeight="1">
      <c r="A131" s="28" t="s">
        <v>18</v>
      </c>
      <c r="B131" s="3" t="s">
        <v>657</v>
      </c>
      <c r="C131" s="4" t="s">
        <v>658</v>
      </c>
      <c r="D131" s="7" t="s">
        <v>19</v>
      </c>
      <c r="E131" s="7" t="s">
        <v>38</v>
      </c>
      <c r="F131" s="7" t="s">
        <v>446</v>
      </c>
      <c r="G131" s="7" t="e">
        <f t="shared" ca="1" si="0"/>
        <v>#NAME?</v>
      </c>
      <c r="H131" s="29" t="s">
        <v>239</v>
      </c>
      <c r="I131" s="29" t="s">
        <v>240</v>
      </c>
      <c r="J131" s="7" t="str">
        <f t="shared" si="8"/>
        <v>Não</v>
      </c>
      <c r="K131" s="30">
        <v>44999</v>
      </c>
      <c r="L131" s="7"/>
      <c r="M131" s="7" t="s">
        <v>100</v>
      </c>
      <c r="N131" s="31">
        <v>0.01</v>
      </c>
      <c r="O131" s="7" t="s">
        <v>41</v>
      </c>
      <c r="P131" s="32">
        <v>0</v>
      </c>
      <c r="Q131" s="33"/>
      <c r="R131" s="33"/>
      <c r="S131" s="7" t="s">
        <v>220</v>
      </c>
      <c r="T131" s="7" t="s">
        <v>659</v>
      </c>
      <c r="U131" s="7" t="s">
        <v>38</v>
      </c>
      <c r="V131" s="29" t="e">
        <f t="shared" ca="1" si="2"/>
        <v>#NAME?</v>
      </c>
      <c r="W131" s="7"/>
      <c r="X131" s="7"/>
      <c r="Y131" s="34" t="s">
        <v>222</v>
      </c>
      <c r="Z131" s="35"/>
      <c r="AA131" s="36">
        <v>44999</v>
      </c>
      <c r="AB131" s="37">
        <v>49075100005826</v>
      </c>
      <c r="AC131" s="35"/>
      <c r="AD131" s="35"/>
      <c r="AE131" s="35"/>
      <c r="AF131" s="35"/>
      <c r="AG131" s="35">
        <v>0</v>
      </c>
      <c r="AH131" s="35">
        <v>70041.45</v>
      </c>
      <c r="AI131" s="35">
        <v>70577.149999999994</v>
      </c>
      <c r="AJ131" s="35">
        <v>64526.73</v>
      </c>
      <c r="AK131" s="35">
        <v>65262.09</v>
      </c>
      <c r="AL131" s="35">
        <v>65965.11</v>
      </c>
      <c r="AM131" s="35">
        <v>66693.429999999993</v>
      </c>
      <c r="AN131" s="35">
        <v>47363.79</v>
      </c>
      <c r="AO131" s="35">
        <v>47815.83</v>
      </c>
      <c r="AP131" s="35">
        <v>32941.81</v>
      </c>
      <c r="AQ131" s="35">
        <v>33240.639999999999</v>
      </c>
      <c r="AR131" s="35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35">
        <v>0</v>
      </c>
      <c r="AY131" s="35">
        <v>0</v>
      </c>
      <c r="AZ131" s="35">
        <v>0</v>
      </c>
      <c r="BA131" s="35">
        <v>0</v>
      </c>
      <c r="BB131" s="35" t="e">
        <f t="array" aca="1" ref="BB131" ca="1">_xludf.XLOOKUP(C131,'PL TOTAL D0'!A:A,'PL TOTAL D0'!C:C,"")</f>
        <v>#NAME?</v>
      </c>
    </row>
    <row r="132" spans="1:54" ht="15.75" customHeight="1">
      <c r="A132" s="28" t="s">
        <v>18</v>
      </c>
      <c r="B132" s="3" t="s">
        <v>660</v>
      </c>
      <c r="C132" s="4" t="s">
        <v>661</v>
      </c>
      <c r="D132" s="7" t="s">
        <v>19</v>
      </c>
      <c r="E132" s="7" t="s">
        <v>124</v>
      </c>
      <c r="F132" s="7" t="s">
        <v>238</v>
      </c>
      <c r="G132" s="7" t="e">
        <f t="shared" ca="1" si="0"/>
        <v>#NAME?</v>
      </c>
      <c r="H132" s="29" t="s">
        <v>227</v>
      </c>
      <c r="I132" s="29" t="s">
        <v>41</v>
      </c>
      <c r="J132" s="7" t="str">
        <f t="shared" si="8"/>
        <v>Não</v>
      </c>
      <c r="K132" s="30">
        <v>45086</v>
      </c>
      <c r="L132" s="30"/>
      <c r="M132" s="7" t="s">
        <v>100</v>
      </c>
      <c r="N132" s="31">
        <v>1.2E-2</v>
      </c>
      <c r="O132" s="7" t="s">
        <v>41</v>
      </c>
      <c r="P132" s="32">
        <v>0</v>
      </c>
      <c r="Q132" s="33"/>
      <c r="R132" s="33"/>
      <c r="S132" s="7" t="s">
        <v>220</v>
      </c>
      <c r="T132" s="7" t="s">
        <v>662</v>
      </c>
      <c r="U132" s="7" t="s">
        <v>124</v>
      </c>
      <c r="V132" s="29" t="e">
        <f t="shared" ca="1" si="2"/>
        <v>#NAME?</v>
      </c>
      <c r="W132" s="7"/>
      <c r="X132" s="7"/>
      <c r="Y132" s="34" t="s">
        <v>330</v>
      </c>
      <c r="Z132" s="35"/>
      <c r="AA132" s="36">
        <v>45086</v>
      </c>
      <c r="AB132" s="37">
        <v>49075100008914</v>
      </c>
      <c r="AC132" s="35"/>
      <c r="AD132" s="35"/>
      <c r="AE132" s="35"/>
      <c r="AF132" s="35"/>
      <c r="AG132" s="35"/>
      <c r="AH132" s="35"/>
      <c r="AI132" s="35"/>
      <c r="AJ132" s="35"/>
      <c r="AK132" s="35">
        <v>88076.51</v>
      </c>
      <c r="AL132" s="35">
        <v>89551.9</v>
      </c>
      <c r="AM132" s="35">
        <v>90224.01</v>
      </c>
      <c r="AN132" s="35">
        <v>91564.82</v>
      </c>
      <c r="AO132" s="35">
        <v>98424.87</v>
      </c>
      <c r="AP132" s="35">
        <v>99288.58</v>
      </c>
      <c r="AQ132" s="35">
        <v>102257.13</v>
      </c>
      <c r="AR132" s="35">
        <v>102853.11</v>
      </c>
      <c r="AS132" s="35">
        <v>106572.92</v>
      </c>
      <c r="AT132" s="35">
        <v>107205.88</v>
      </c>
      <c r="AU132" s="35">
        <v>107003.63</v>
      </c>
      <c r="AV132" s="35">
        <v>107293.9</v>
      </c>
      <c r="AW132" s="35">
        <v>107780.3</v>
      </c>
      <c r="AX132" s="35">
        <v>108858.5</v>
      </c>
      <c r="AY132" s="35">
        <v>113453.39</v>
      </c>
      <c r="AZ132" s="35">
        <v>121739.06</v>
      </c>
      <c r="BA132" s="35">
        <v>107127.67999999999</v>
      </c>
      <c r="BB132" s="35" t="e">
        <f t="array" aca="1" ref="BB132" ca="1">_xludf.XLOOKUP(C132,'PL TOTAL D0'!A:A,'PL TOTAL D0'!C:C,"")</f>
        <v>#NAME?</v>
      </c>
    </row>
    <row r="133" spans="1:54" ht="15.75" customHeight="1">
      <c r="A133" s="28" t="s">
        <v>18</v>
      </c>
      <c r="B133" s="3" t="s">
        <v>663</v>
      </c>
      <c r="C133" s="4" t="s">
        <v>664</v>
      </c>
      <c r="D133" s="7" t="s">
        <v>110</v>
      </c>
      <c r="E133" s="7" t="s">
        <v>38</v>
      </c>
      <c r="F133" s="7" t="s">
        <v>217</v>
      </c>
      <c r="G133" s="7" t="e">
        <f t="shared" ca="1" si="0"/>
        <v>#NAME?</v>
      </c>
      <c r="H133" s="29" t="s">
        <v>218</v>
      </c>
      <c r="I133" s="29" t="s">
        <v>41</v>
      </c>
      <c r="J133" s="7" t="str">
        <f t="shared" si="8"/>
        <v>Não</v>
      </c>
      <c r="K133" s="30">
        <v>45104</v>
      </c>
      <c r="L133" s="30">
        <v>45516</v>
      </c>
      <c r="M133" s="7" t="s">
        <v>433</v>
      </c>
      <c r="N133" s="31">
        <v>7.0000000000000001E-3</v>
      </c>
      <c r="O133" s="7" t="s">
        <v>41</v>
      </c>
      <c r="P133" s="32">
        <v>0</v>
      </c>
      <c r="Q133" s="33"/>
      <c r="R133" s="33" t="s">
        <v>362</v>
      </c>
      <c r="S133" s="7" t="s">
        <v>220</v>
      </c>
      <c r="T133" s="7" t="s">
        <v>665</v>
      </c>
      <c r="U133" s="7" t="s">
        <v>666</v>
      </c>
      <c r="V133" s="29" t="e">
        <f t="shared" ca="1" si="2"/>
        <v>#NAME?</v>
      </c>
      <c r="W133" s="7"/>
      <c r="X133" s="7"/>
      <c r="Y133" s="34" t="s">
        <v>222</v>
      </c>
      <c r="Z133" s="35"/>
      <c r="AA133" s="36">
        <v>45104</v>
      </c>
      <c r="AB133" s="37">
        <v>49075100007187</v>
      </c>
      <c r="AC133" s="35"/>
      <c r="AD133" s="35"/>
      <c r="AE133" s="35"/>
      <c r="AF133" s="35"/>
      <c r="AG133" s="35"/>
      <c r="AH133" s="35"/>
      <c r="AI133" s="35"/>
      <c r="AJ133" s="35"/>
      <c r="AK133" s="35">
        <v>20667.09</v>
      </c>
      <c r="AL133" s="35">
        <v>508181.96</v>
      </c>
      <c r="AM133" s="35">
        <v>513461.7</v>
      </c>
      <c r="AN133" s="35">
        <v>518951.57</v>
      </c>
      <c r="AO133" s="35">
        <v>523946.66</v>
      </c>
      <c r="AP133" s="35">
        <v>528165.19999999995</v>
      </c>
      <c r="AQ133" s="35">
        <v>532668.43000000005</v>
      </c>
      <c r="AR133" s="35">
        <v>537204.05000000005</v>
      </c>
      <c r="AS133" s="35">
        <v>541302.71</v>
      </c>
      <c r="AT133" s="35">
        <v>545892.12</v>
      </c>
      <c r="AU133" s="35">
        <v>550361.38</v>
      </c>
      <c r="AV133" s="35">
        <v>554654.30000000005</v>
      </c>
      <c r="AW133" s="35">
        <v>558846.6</v>
      </c>
      <c r="AX133" s="35">
        <v>0</v>
      </c>
      <c r="AY133" s="35">
        <v>0</v>
      </c>
      <c r="AZ133" s="35">
        <v>0</v>
      </c>
      <c r="BA133" s="35">
        <v>0</v>
      </c>
      <c r="BB133" s="35" t="e">
        <f t="array" aca="1" ref="BB133" ca="1">_xludf.XLOOKUP(C133,'PL TOTAL D0'!A:A,'PL TOTAL D0'!C:C,"")</f>
        <v>#NAME?</v>
      </c>
    </row>
    <row r="134" spans="1:54" ht="15.75" customHeight="1">
      <c r="A134" s="28" t="s">
        <v>18</v>
      </c>
      <c r="B134" s="42" t="s">
        <v>667</v>
      </c>
      <c r="C134" s="43" t="s">
        <v>668</v>
      </c>
      <c r="D134" s="7" t="s">
        <v>19</v>
      </c>
      <c r="E134" s="7" t="s">
        <v>38</v>
      </c>
      <c r="F134" s="7" t="s">
        <v>279</v>
      </c>
      <c r="G134" s="7" t="e">
        <f t="shared" ca="1" si="0"/>
        <v>#NAME?</v>
      </c>
      <c r="H134" s="29" t="s">
        <v>218</v>
      </c>
      <c r="I134" s="29" t="s">
        <v>41</v>
      </c>
      <c r="J134" s="7" t="str">
        <f t="shared" si="8"/>
        <v>Não</v>
      </c>
      <c r="K134" s="30">
        <v>45405</v>
      </c>
      <c r="L134" s="30">
        <v>45565</v>
      </c>
      <c r="M134" s="7" t="s">
        <v>87</v>
      </c>
      <c r="N134" s="31">
        <v>2E-3</v>
      </c>
      <c r="O134" s="7" t="s">
        <v>41</v>
      </c>
      <c r="P134" s="32">
        <v>0</v>
      </c>
      <c r="Q134" s="33"/>
      <c r="R134" s="33"/>
      <c r="S134" s="7" t="s">
        <v>220</v>
      </c>
      <c r="T134" s="12" t="s">
        <v>669</v>
      </c>
      <c r="U134" s="7" t="s">
        <v>112</v>
      </c>
      <c r="V134" s="29" t="e">
        <f t="shared" ca="1" si="2"/>
        <v>#NAME?</v>
      </c>
      <c r="W134" s="7"/>
      <c r="X134" s="7" t="s">
        <v>32</v>
      </c>
      <c r="Y134" s="34" t="s">
        <v>222</v>
      </c>
      <c r="Z134" s="35"/>
      <c r="AA134" s="36">
        <v>45405</v>
      </c>
      <c r="AB134" s="37">
        <v>49075100014035</v>
      </c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>
        <v>0</v>
      </c>
      <c r="AV134" s="35">
        <v>0</v>
      </c>
      <c r="AW134" s="35">
        <v>0</v>
      </c>
      <c r="AX134" s="35">
        <v>0</v>
      </c>
      <c r="AY134" s="35">
        <v>0</v>
      </c>
      <c r="AZ134" s="35">
        <v>0</v>
      </c>
      <c r="BA134" s="35">
        <v>0</v>
      </c>
      <c r="BB134" s="35" t="e">
        <f t="array" aca="1" ref="BB134" ca="1">_xludf.XLOOKUP(C134,'PL TOTAL D0'!A:A,'PL TOTAL D0'!C:C,"")</f>
        <v>#NAME?</v>
      </c>
    </row>
    <row r="135" spans="1:54" ht="15.75" customHeight="1">
      <c r="A135" s="28" t="s">
        <v>18</v>
      </c>
      <c r="B135" s="3" t="s">
        <v>670</v>
      </c>
      <c r="C135" s="4" t="s">
        <v>671</v>
      </c>
      <c r="D135" s="7" t="s">
        <v>19</v>
      </c>
      <c r="E135" s="7" t="s">
        <v>124</v>
      </c>
      <c r="F135" s="7" t="s">
        <v>404</v>
      </c>
      <c r="G135" s="7" t="e">
        <f t="shared" ca="1" si="0"/>
        <v>#NAME?</v>
      </c>
      <c r="H135" s="29" t="s">
        <v>227</v>
      </c>
      <c r="I135" s="29" t="s">
        <v>41</v>
      </c>
      <c r="J135" s="7" t="str">
        <f t="shared" si="8"/>
        <v>Não</v>
      </c>
      <c r="K135" s="30">
        <v>44944</v>
      </c>
      <c r="L135" s="7"/>
      <c r="M135" s="7" t="s">
        <v>28</v>
      </c>
      <c r="N135" s="31">
        <v>1.2E-2</v>
      </c>
      <c r="O135" s="7" t="s">
        <v>41</v>
      </c>
      <c r="P135" s="32">
        <v>0</v>
      </c>
      <c r="Q135" s="33"/>
      <c r="R135" s="33"/>
      <c r="S135" s="7" t="s">
        <v>220</v>
      </c>
      <c r="T135" s="7" t="s">
        <v>672</v>
      </c>
      <c r="U135" s="7" t="s">
        <v>124</v>
      </c>
      <c r="V135" s="29" t="e">
        <f t="shared" ca="1" si="2"/>
        <v>#NAME?</v>
      </c>
      <c r="W135" s="7"/>
      <c r="X135" s="7"/>
      <c r="Y135" s="34" t="s">
        <v>330</v>
      </c>
      <c r="Z135" s="35"/>
      <c r="AA135" s="36">
        <v>44944</v>
      </c>
      <c r="AB135" s="37">
        <v>49075100005540</v>
      </c>
      <c r="AC135" s="35"/>
      <c r="AD135" s="35"/>
      <c r="AE135" s="35"/>
      <c r="AF135" s="35">
        <v>334399.81</v>
      </c>
      <c r="AG135" s="35">
        <v>336441.18</v>
      </c>
      <c r="AH135" s="35">
        <v>339644.96</v>
      </c>
      <c r="AI135" s="35">
        <v>341771.9</v>
      </c>
      <c r="AJ135" s="35">
        <v>344793.73</v>
      </c>
      <c r="AK135" s="35">
        <v>347244.02</v>
      </c>
      <c r="AL135" s="35">
        <v>349078.77</v>
      </c>
      <c r="AM135" s="35">
        <v>351131.1</v>
      </c>
      <c r="AN135" s="35">
        <v>352988.04</v>
      </c>
      <c r="AO135" s="35">
        <v>353935.74</v>
      </c>
      <c r="AP135" s="35">
        <v>359144.86</v>
      </c>
      <c r="AQ135" s="35">
        <v>363969.67</v>
      </c>
      <c r="AR135" s="35">
        <v>362470.15</v>
      </c>
      <c r="AS135" s="35">
        <v>365282.26</v>
      </c>
      <c r="AT135" s="35">
        <v>368564.59</v>
      </c>
      <c r="AU135" s="35">
        <v>368325.36</v>
      </c>
      <c r="AV135" s="35">
        <v>368284.2</v>
      </c>
      <c r="AW135" s="35">
        <v>370590.7</v>
      </c>
      <c r="AX135" s="35">
        <v>373061.3</v>
      </c>
      <c r="AY135" s="35">
        <v>375643.54</v>
      </c>
      <c r="AZ135" s="35">
        <v>376421.25</v>
      </c>
      <c r="BA135" s="35">
        <v>376945.78</v>
      </c>
      <c r="BB135" s="35" t="e">
        <f t="array" aca="1" ref="BB135" ca="1">_xludf.XLOOKUP(C135,'PL TOTAL D0'!A:A,'PL TOTAL D0'!C:C,"")</f>
        <v>#NAME?</v>
      </c>
    </row>
    <row r="136" spans="1:54" ht="15.75" customHeight="1">
      <c r="A136" s="28" t="s">
        <v>18</v>
      </c>
      <c r="B136" s="3" t="s">
        <v>673</v>
      </c>
      <c r="C136" s="4" t="s">
        <v>674</v>
      </c>
      <c r="D136" s="7" t="s">
        <v>110</v>
      </c>
      <c r="E136" s="7" t="s">
        <v>38</v>
      </c>
      <c r="F136" s="7" t="s">
        <v>217</v>
      </c>
      <c r="G136" s="7" t="e">
        <f t="shared" ca="1" si="0"/>
        <v>#NAME?</v>
      </c>
      <c r="H136" s="29" t="s">
        <v>218</v>
      </c>
      <c r="I136" s="29" t="s">
        <v>41</v>
      </c>
      <c r="J136" s="7" t="str">
        <f t="shared" si="8"/>
        <v>Não</v>
      </c>
      <c r="K136" s="30">
        <v>45090</v>
      </c>
      <c r="L136" s="30">
        <v>45506</v>
      </c>
      <c r="M136" s="7" t="s">
        <v>28</v>
      </c>
      <c r="N136" s="31">
        <v>1.2E-2</v>
      </c>
      <c r="O136" s="7" t="s">
        <v>41</v>
      </c>
      <c r="P136" s="32">
        <v>0</v>
      </c>
      <c r="Q136" s="33"/>
      <c r="R136" s="33" t="s">
        <v>362</v>
      </c>
      <c r="S136" s="7" t="s">
        <v>220</v>
      </c>
      <c r="T136" s="7" t="s">
        <v>675</v>
      </c>
      <c r="U136" s="7" t="s">
        <v>666</v>
      </c>
      <c r="V136" s="29" t="e">
        <f t="shared" ca="1" si="2"/>
        <v>#NAME?</v>
      </c>
      <c r="W136" s="7"/>
      <c r="X136" s="7"/>
      <c r="Y136" s="34" t="s">
        <v>330</v>
      </c>
      <c r="Z136" s="35"/>
      <c r="AA136" s="36">
        <v>45090</v>
      </c>
      <c r="AB136" s="37">
        <v>49075100008582</v>
      </c>
      <c r="AC136" s="35"/>
      <c r="AD136" s="35"/>
      <c r="AE136" s="35"/>
      <c r="AF136" s="35"/>
      <c r="AG136" s="35"/>
      <c r="AH136" s="35"/>
      <c r="AI136" s="35"/>
      <c r="AJ136" s="35"/>
      <c r="AK136" s="35">
        <v>509914.47</v>
      </c>
      <c r="AL136" s="35">
        <v>625244.89</v>
      </c>
      <c r="AM136" s="35">
        <v>629166.25</v>
      </c>
      <c r="AN136" s="35">
        <v>627167.85</v>
      </c>
      <c r="AO136" s="35">
        <v>627376.06000000006</v>
      </c>
      <c r="AP136" s="35">
        <v>637882.06000000006</v>
      </c>
      <c r="AQ136" s="35">
        <v>650613.93999999994</v>
      </c>
      <c r="AR136" s="35">
        <v>645332.56000000006</v>
      </c>
      <c r="AS136" s="35">
        <v>650998.97</v>
      </c>
      <c r="AT136" s="35">
        <v>655293.54</v>
      </c>
      <c r="AU136" s="35">
        <v>642847.24</v>
      </c>
      <c r="AV136" s="35">
        <v>643971.6</v>
      </c>
      <c r="AW136" s="35">
        <v>167261.79999999999</v>
      </c>
      <c r="AX136" s="35">
        <v>0</v>
      </c>
      <c r="AY136" s="35">
        <v>0</v>
      </c>
      <c r="AZ136" s="35">
        <v>0</v>
      </c>
      <c r="BA136" s="35">
        <v>0</v>
      </c>
      <c r="BB136" s="35" t="e">
        <f t="array" aca="1" ref="BB136" ca="1">_xludf.XLOOKUP(C136,'PL TOTAL D0'!A:A,'PL TOTAL D0'!C:C,"")</f>
        <v>#NAME?</v>
      </c>
    </row>
    <row r="137" spans="1:54" ht="15.75" customHeight="1">
      <c r="A137" s="28" t="s">
        <v>18</v>
      </c>
      <c r="B137" s="3" t="s">
        <v>676</v>
      </c>
      <c r="C137" s="4" t="s">
        <v>677</v>
      </c>
      <c r="D137" s="7" t="s">
        <v>110</v>
      </c>
      <c r="E137" s="7" t="s">
        <v>38</v>
      </c>
      <c r="F137" s="7" t="s">
        <v>217</v>
      </c>
      <c r="G137" s="7" t="e">
        <f t="shared" ca="1" si="0"/>
        <v>#NAME?</v>
      </c>
      <c r="H137" s="29" t="s">
        <v>218</v>
      </c>
      <c r="I137" s="29" t="s">
        <v>41</v>
      </c>
      <c r="J137" s="7" t="s">
        <v>258</v>
      </c>
      <c r="K137" s="30">
        <v>45464</v>
      </c>
      <c r="L137" s="30">
        <v>45506</v>
      </c>
      <c r="M137" s="7" t="s">
        <v>678</v>
      </c>
      <c r="N137" s="31">
        <v>0</v>
      </c>
      <c r="O137" s="7" t="s">
        <v>41</v>
      </c>
      <c r="P137" s="32">
        <v>0</v>
      </c>
      <c r="Q137" s="33"/>
      <c r="R137" s="33" t="s">
        <v>362</v>
      </c>
      <c r="S137" s="7" t="s">
        <v>220</v>
      </c>
      <c r="T137" s="7" t="s">
        <v>675</v>
      </c>
      <c r="U137" s="7" t="s">
        <v>666</v>
      </c>
      <c r="V137" s="29" t="e">
        <f t="shared" ca="1" si="2"/>
        <v>#NAME?</v>
      </c>
      <c r="W137" s="7"/>
      <c r="X137" s="7" t="s">
        <v>32</v>
      </c>
      <c r="Y137" s="34"/>
      <c r="Z137" s="35"/>
      <c r="AA137" s="36">
        <v>45464</v>
      </c>
      <c r="AB137" s="37">
        <v>49075100014922</v>
      </c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>
        <v>476732.3</v>
      </c>
      <c r="AX137" s="35">
        <v>0</v>
      </c>
      <c r="AY137" s="35">
        <v>0</v>
      </c>
      <c r="AZ137" s="35">
        <v>0</v>
      </c>
      <c r="BA137" s="35">
        <v>0</v>
      </c>
      <c r="BB137" s="35" t="e">
        <f t="array" aca="1" ref="BB137" ca="1">_xludf.XLOOKUP(C137,'PL TOTAL D0'!A:A,'PL TOTAL D0'!C:C,"")</f>
        <v>#NAME?</v>
      </c>
    </row>
    <row r="138" spans="1:54" ht="15.75" customHeight="1">
      <c r="A138" s="28" t="s">
        <v>18</v>
      </c>
      <c r="B138" s="3" t="s">
        <v>679</v>
      </c>
      <c r="C138" s="4" t="s">
        <v>680</v>
      </c>
      <c r="D138" s="7" t="s">
        <v>123</v>
      </c>
      <c r="E138" s="7" t="s">
        <v>124</v>
      </c>
      <c r="F138" s="7" t="s">
        <v>125</v>
      </c>
      <c r="G138" s="7" t="e">
        <f t="shared" ca="1" si="0"/>
        <v>#NAME?</v>
      </c>
      <c r="H138" s="29" t="s">
        <v>227</v>
      </c>
      <c r="I138" s="29" t="s">
        <v>41</v>
      </c>
      <c r="J138" s="7" t="str">
        <f t="shared" ref="J138:J174" si="9">IF(Q138=0,"Não","Sim")</f>
        <v>Não</v>
      </c>
      <c r="K138" s="30">
        <v>45468</v>
      </c>
      <c r="L138" s="7"/>
      <c r="M138" s="7" t="s">
        <v>100</v>
      </c>
      <c r="N138" s="31">
        <v>1.2E-2</v>
      </c>
      <c r="O138" s="7" t="s">
        <v>41</v>
      </c>
      <c r="P138" s="32">
        <v>0</v>
      </c>
      <c r="Q138" s="33"/>
      <c r="R138" s="33"/>
      <c r="S138" s="7" t="s">
        <v>220</v>
      </c>
      <c r="T138" s="7" t="s">
        <v>681</v>
      </c>
      <c r="U138" s="7" t="s">
        <v>124</v>
      </c>
      <c r="V138" s="29" t="e">
        <f t="shared" ca="1" si="2"/>
        <v>#NAME?</v>
      </c>
      <c r="W138" s="7"/>
      <c r="X138" s="7" t="s">
        <v>32</v>
      </c>
      <c r="Y138" s="34" t="s">
        <v>222</v>
      </c>
      <c r="Z138" s="35"/>
      <c r="AA138" s="36">
        <v>45468</v>
      </c>
      <c r="AB138" s="37">
        <v>49075100014930</v>
      </c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>
        <v>0</v>
      </c>
      <c r="AX138" s="35">
        <v>106763.8</v>
      </c>
      <c r="AY138" s="35">
        <v>107832.01</v>
      </c>
      <c r="AZ138" s="35">
        <v>311181.28000000003</v>
      </c>
      <c r="BA138" s="35">
        <v>313819.15999999997</v>
      </c>
      <c r="BB138" s="35" t="e">
        <f t="array" aca="1" ref="BB138" ca="1">_xludf.XLOOKUP(C138,'PL TOTAL D0'!A:A,'PL TOTAL D0'!C:C,"")</f>
        <v>#NAME?</v>
      </c>
    </row>
    <row r="139" spans="1:54" ht="15.75" customHeight="1">
      <c r="A139" s="28" t="s">
        <v>18</v>
      </c>
      <c r="B139" s="3" t="s">
        <v>682</v>
      </c>
      <c r="C139" s="4" t="s">
        <v>683</v>
      </c>
      <c r="D139" s="7" t="s">
        <v>110</v>
      </c>
      <c r="E139" s="7" t="s">
        <v>38</v>
      </c>
      <c r="F139" s="7" t="s">
        <v>217</v>
      </c>
      <c r="G139" s="7" t="e">
        <f t="shared" ca="1" si="0"/>
        <v>#NAME?</v>
      </c>
      <c r="H139" s="29" t="s">
        <v>239</v>
      </c>
      <c r="I139" s="29" t="s">
        <v>240</v>
      </c>
      <c r="J139" s="7" t="str">
        <f t="shared" si="9"/>
        <v>Não</v>
      </c>
      <c r="K139" s="30">
        <v>45082</v>
      </c>
      <c r="L139" s="7"/>
      <c r="M139" s="7" t="s">
        <v>100</v>
      </c>
      <c r="N139" s="31">
        <v>1.2E-2</v>
      </c>
      <c r="O139" s="7" t="s">
        <v>41</v>
      </c>
      <c r="P139" s="32">
        <v>0</v>
      </c>
      <c r="Q139" s="33"/>
      <c r="R139" s="33"/>
      <c r="S139" s="7" t="s">
        <v>220</v>
      </c>
      <c r="T139" s="7" t="s">
        <v>684</v>
      </c>
      <c r="U139" s="7" t="s">
        <v>31</v>
      </c>
      <c r="V139" s="29" t="e">
        <f t="shared" ca="1" si="2"/>
        <v>#NAME?</v>
      </c>
      <c r="W139" s="7"/>
      <c r="X139" s="7"/>
      <c r="Y139" s="34" t="s">
        <v>222</v>
      </c>
      <c r="Z139" s="35"/>
      <c r="AA139" s="36">
        <v>45082</v>
      </c>
      <c r="AB139" s="37">
        <v>49075100006822</v>
      </c>
      <c r="AC139" s="35"/>
      <c r="AD139" s="35"/>
      <c r="AE139" s="35"/>
      <c r="AF139" s="35"/>
      <c r="AG139" s="35"/>
      <c r="AH139" s="35"/>
      <c r="AI139" s="35"/>
      <c r="AJ139" s="35"/>
      <c r="AK139" s="35">
        <v>100855.31</v>
      </c>
      <c r="AL139" s="35">
        <v>101432.92</v>
      </c>
      <c r="AM139" s="35">
        <v>102469.64</v>
      </c>
      <c r="AN139" s="35">
        <v>153675.62</v>
      </c>
      <c r="AO139" s="35">
        <v>155000.13</v>
      </c>
      <c r="AP139" s="35">
        <v>156110.6</v>
      </c>
      <c r="AQ139" s="35">
        <v>157287.9</v>
      </c>
      <c r="AR139" s="35">
        <v>120209.71</v>
      </c>
      <c r="AS139" s="35">
        <v>121112.44</v>
      </c>
      <c r="AT139" s="35">
        <v>121658.89</v>
      </c>
      <c r="AU139" s="35">
        <v>112458.18</v>
      </c>
      <c r="AV139" s="35">
        <v>113330.1</v>
      </c>
      <c r="AW139" s="35">
        <v>114226.1</v>
      </c>
      <c r="AX139" s="35">
        <v>115055.1</v>
      </c>
      <c r="AY139" s="35">
        <v>0.69</v>
      </c>
      <c r="AZ139" s="35">
        <v>0.69</v>
      </c>
      <c r="BA139" s="35">
        <v>0.69</v>
      </c>
      <c r="BB139" s="35" t="e">
        <f t="array" aca="1" ref="BB139" ca="1">_xludf.XLOOKUP(C139,'PL TOTAL D0'!A:A,'PL TOTAL D0'!C:C,"")</f>
        <v>#NAME?</v>
      </c>
    </row>
    <row r="140" spans="1:54" ht="15.75" customHeight="1">
      <c r="A140" s="28" t="s">
        <v>18</v>
      </c>
      <c r="B140" s="14" t="s">
        <v>685</v>
      </c>
      <c r="C140" s="4" t="s">
        <v>686</v>
      </c>
      <c r="D140" s="7" t="s">
        <v>19</v>
      </c>
      <c r="E140" s="7" t="s">
        <v>20</v>
      </c>
      <c r="F140" s="7" t="s">
        <v>339</v>
      </c>
      <c r="G140" s="7" t="e">
        <f t="shared" ca="1" si="0"/>
        <v>#NAME?</v>
      </c>
      <c r="H140" s="29" t="s">
        <v>227</v>
      </c>
      <c r="I140" s="29" t="s">
        <v>41</v>
      </c>
      <c r="J140" s="7" t="str">
        <f t="shared" si="9"/>
        <v>Sim</v>
      </c>
      <c r="K140" s="30">
        <v>45029</v>
      </c>
      <c r="L140" s="7"/>
      <c r="M140" s="7" t="s">
        <v>100</v>
      </c>
      <c r="N140" s="31">
        <v>1.2E-2</v>
      </c>
      <c r="O140" s="7" t="s">
        <v>41</v>
      </c>
      <c r="P140" s="32">
        <v>0</v>
      </c>
      <c r="Q140" s="33" t="s">
        <v>687</v>
      </c>
      <c r="R140" s="33"/>
      <c r="S140" s="7" t="s">
        <v>220</v>
      </c>
      <c r="T140" s="7" t="s">
        <v>688</v>
      </c>
      <c r="U140" s="7" t="s">
        <v>94</v>
      </c>
      <c r="V140" s="29" t="e">
        <f t="shared" ca="1" si="2"/>
        <v>#NAME?</v>
      </c>
      <c r="W140" s="7"/>
      <c r="X140" s="7"/>
      <c r="Y140" s="34" t="s">
        <v>222</v>
      </c>
      <c r="Z140" s="35"/>
      <c r="AA140" s="36">
        <v>45029</v>
      </c>
      <c r="AB140" s="37">
        <v>49075100008981</v>
      </c>
      <c r="AC140" s="35"/>
      <c r="AD140" s="35"/>
      <c r="AE140" s="35"/>
      <c r="AF140" s="35">
        <v>0</v>
      </c>
      <c r="AG140" s="35">
        <v>0</v>
      </c>
      <c r="AH140" s="35">
        <v>0</v>
      </c>
      <c r="AI140" s="35">
        <v>160367.74</v>
      </c>
      <c r="AJ140" s="35">
        <v>163569.63</v>
      </c>
      <c r="AK140" s="35">
        <v>165862.5</v>
      </c>
      <c r="AL140" s="35">
        <v>167691.47</v>
      </c>
      <c r="AM140" s="35">
        <v>169137.32</v>
      </c>
      <c r="AN140" s="35">
        <v>170517.88</v>
      </c>
      <c r="AO140" s="35">
        <v>172124.46</v>
      </c>
      <c r="AP140" s="35">
        <v>173490.61</v>
      </c>
      <c r="AQ140" s="35">
        <v>173336.56</v>
      </c>
      <c r="AR140" s="35">
        <v>174958.35</v>
      </c>
      <c r="AS140" s="35">
        <v>176314.09</v>
      </c>
      <c r="AT140" s="35">
        <v>177375.23</v>
      </c>
      <c r="AU140" s="35">
        <v>178666.11</v>
      </c>
      <c r="AV140" s="35">
        <v>180039.3</v>
      </c>
      <c r="AW140" s="35">
        <v>181128.2</v>
      </c>
      <c r="AX140" s="35">
        <v>182702.5</v>
      </c>
      <c r="AY140" s="35">
        <v>184043.14</v>
      </c>
      <c r="AZ140" s="35">
        <v>184040.06</v>
      </c>
      <c r="BA140" s="35">
        <v>185739.62</v>
      </c>
      <c r="BB140" s="35" t="e">
        <f t="array" aca="1" ref="BB140" ca="1">_xludf.XLOOKUP(C140,'PL TOTAL D0'!A:A,'PL TOTAL D0'!C:C,"")</f>
        <v>#NAME?</v>
      </c>
    </row>
    <row r="141" spans="1:54" ht="15.75" customHeight="1">
      <c r="A141" s="28" t="s">
        <v>18</v>
      </c>
      <c r="B141" s="14" t="s">
        <v>689</v>
      </c>
      <c r="C141" s="4" t="s">
        <v>690</v>
      </c>
      <c r="D141" s="7" t="s">
        <v>123</v>
      </c>
      <c r="E141" s="7" t="s">
        <v>124</v>
      </c>
      <c r="F141" s="7" t="s">
        <v>125</v>
      </c>
      <c r="G141" s="7" t="e">
        <f t="shared" ca="1" si="0"/>
        <v>#NAME?</v>
      </c>
      <c r="H141" s="29" t="s">
        <v>227</v>
      </c>
      <c r="I141" s="29" t="s">
        <v>41</v>
      </c>
      <c r="J141" s="7" t="str">
        <f t="shared" si="9"/>
        <v>Não</v>
      </c>
      <c r="K141" s="30">
        <v>45461</v>
      </c>
      <c r="L141" s="7"/>
      <c r="M141" s="7" t="s">
        <v>100</v>
      </c>
      <c r="N141" s="31">
        <v>1.2E-2</v>
      </c>
      <c r="O141" s="7" t="s">
        <v>41</v>
      </c>
      <c r="P141" s="32">
        <v>0</v>
      </c>
      <c r="Q141" s="33"/>
      <c r="R141" s="33"/>
      <c r="S141" s="7" t="s">
        <v>220</v>
      </c>
      <c r="T141" s="7" t="s">
        <v>691</v>
      </c>
      <c r="U141" s="7" t="s">
        <v>124</v>
      </c>
      <c r="V141" s="29" t="e">
        <f t="shared" ca="1" si="2"/>
        <v>#NAME?</v>
      </c>
      <c r="W141" s="7"/>
      <c r="X141" s="7" t="s">
        <v>49</v>
      </c>
      <c r="Y141" s="34" t="s">
        <v>222</v>
      </c>
      <c r="Z141" s="35"/>
      <c r="AA141" s="36">
        <v>45461</v>
      </c>
      <c r="AB141" s="37">
        <v>49075100015181</v>
      </c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>
        <v>272385.8</v>
      </c>
      <c r="AX141" s="35">
        <v>301086.7</v>
      </c>
      <c r="AY141" s="35">
        <v>311991.96000000002</v>
      </c>
      <c r="AZ141" s="35">
        <v>318643.15999999997</v>
      </c>
      <c r="BA141" s="35">
        <v>323826.40000000002</v>
      </c>
      <c r="BB141" s="35" t="e">
        <f t="array" aca="1" ref="BB141" ca="1">_xludf.XLOOKUP(C141,'PL TOTAL D0'!A:A,'PL TOTAL D0'!C:C,"")</f>
        <v>#NAME?</v>
      </c>
    </row>
    <row r="142" spans="1:54" ht="15.75" customHeight="1">
      <c r="A142" s="28" t="s">
        <v>18</v>
      </c>
      <c r="B142" s="14" t="s">
        <v>692</v>
      </c>
      <c r="C142" s="4" t="s">
        <v>693</v>
      </c>
      <c r="D142" s="7" t="s">
        <v>19</v>
      </c>
      <c r="E142" s="7" t="s">
        <v>38</v>
      </c>
      <c r="F142" s="7" t="s">
        <v>446</v>
      </c>
      <c r="G142" s="7" t="e">
        <f t="shared" ca="1" si="0"/>
        <v>#NAME?</v>
      </c>
      <c r="H142" s="29" t="s">
        <v>218</v>
      </c>
      <c r="I142" s="29" t="s">
        <v>41</v>
      </c>
      <c r="J142" s="7" t="str">
        <f t="shared" si="9"/>
        <v>Não</v>
      </c>
      <c r="K142" s="30">
        <v>44973</v>
      </c>
      <c r="L142" s="76">
        <v>45586</v>
      </c>
      <c r="M142" s="7" t="s">
        <v>138</v>
      </c>
      <c r="N142" s="31">
        <v>1.4999999999999999E-2</v>
      </c>
      <c r="O142" s="7" t="s">
        <v>29</v>
      </c>
      <c r="P142" s="32">
        <v>0.1</v>
      </c>
      <c r="Q142" s="33"/>
      <c r="R142" s="33"/>
      <c r="S142" s="7" t="s">
        <v>220</v>
      </c>
      <c r="T142" s="7" t="s">
        <v>694</v>
      </c>
      <c r="U142" s="7" t="s">
        <v>38</v>
      </c>
      <c r="V142" s="29" t="e">
        <f t="shared" ca="1" si="2"/>
        <v>#NAME?</v>
      </c>
      <c r="W142" s="7"/>
      <c r="X142" s="7"/>
      <c r="Y142" s="34" t="s">
        <v>222</v>
      </c>
      <c r="Z142" s="35"/>
      <c r="AA142" s="36">
        <v>44973</v>
      </c>
      <c r="AB142" s="37">
        <v>49075100009406</v>
      </c>
      <c r="AC142" s="35"/>
      <c r="AD142" s="35"/>
      <c r="AE142" s="35"/>
      <c r="AF142" s="35">
        <v>0</v>
      </c>
      <c r="AG142" s="35">
        <v>50152.639999999999</v>
      </c>
      <c r="AH142" s="35">
        <v>75711.679999999993</v>
      </c>
      <c r="AI142" s="35">
        <v>98150.6</v>
      </c>
      <c r="AJ142" s="35">
        <v>99754.48</v>
      </c>
      <c r="AK142" s="35">
        <v>101414.15</v>
      </c>
      <c r="AL142" s="35">
        <v>102260.12</v>
      </c>
      <c r="AM142" s="35">
        <v>101772.24</v>
      </c>
      <c r="AN142" s="35">
        <v>182622.03</v>
      </c>
      <c r="AO142" s="35">
        <v>201720.06</v>
      </c>
      <c r="AP142" s="35">
        <v>206168.64</v>
      </c>
      <c r="AQ142" s="35">
        <v>209883.74</v>
      </c>
      <c r="AR142" s="35">
        <v>206949.11</v>
      </c>
      <c r="AS142" s="35">
        <v>208833.41</v>
      </c>
      <c r="AT142" s="35">
        <v>210854.24</v>
      </c>
      <c r="AU142" s="35">
        <v>229237.29</v>
      </c>
      <c r="AV142" s="35">
        <v>228096.4</v>
      </c>
      <c r="AW142" s="35">
        <v>229529.1</v>
      </c>
      <c r="AX142" s="35">
        <v>252694.9</v>
      </c>
      <c r="AY142" s="35">
        <v>265558.83</v>
      </c>
      <c r="AZ142" s="35">
        <v>310153.17</v>
      </c>
      <c r="BA142" s="35">
        <v>0</v>
      </c>
      <c r="BB142" s="35" t="e">
        <f t="array" aca="1" ref="BB142" ca="1">_xludf.XLOOKUP(C142,'PL TOTAL D0'!A:A,'PL TOTAL D0'!C:C,"")</f>
        <v>#NAME?</v>
      </c>
    </row>
    <row r="143" spans="1:54" ht="15.75" customHeight="1">
      <c r="A143" s="28" t="s">
        <v>18</v>
      </c>
      <c r="B143" s="3" t="s">
        <v>695</v>
      </c>
      <c r="C143" s="4" t="s">
        <v>696</v>
      </c>
      <c r="D143" s="7" t="s">
        <v>19</v>
      </c>
      <c r="E143" s="7" t="s">
        <v>20</v>
      </c>
      <c r="F143" s="7" t="s">
        <v>697</v>
      </c>
      <c r="G143" s="7" t="e">
        <f t="shared" ca="1" si="0"/>
        <v>#NAME?</v>
      </c>
      <c r="H143" s="29" t="s">
        <v>227</v>
      </c>
      <c r="I143" s="29" t="s">
        <v>41</v>
      </c>
      <c r="J143" s="7" t="str">
        <f t="shared" si="9"/>
        <v>Não</v>
      </c>
      <c r="K143" s="30">
        <v>45035</v>
      </c>
      <c r="L143" s="7"/>
      <c r="M143" s="7" t="s">
        <v>100</v>
      </c>
      <c r="N143" s="31">
        <v>7.0000000000000001E-3</v>
      </c>
      <c r="O143" s="7" t="s">
        <v>41</v>
      </c>
      <c r="P143" s="32">
        <v>0</v>
      </c>
      <c r="Q143" s="33"/>
      <c r="R143" s="33"/>
      <c r="S143" s="7" t="s">
        <v>220</v>
      </c>
      <c r="T143" s="7" t="s">
        <v>698</v>
      </c>
      <c r="U143" s="7" t="s">
        <v>31</v>
      </c>
      <c r="V143" s="29" t="e">
        <f t="shared" ca="1" si="2"/>
        <v>#NAME?</v>
      </c>
      <c r="W143" s="7"/>
      <c r="X143" s="7"/>
      <c r="Y143" s="34" t="s">
        <v>222</v>
      </c>
      <c r="Z143" s="35"/>
      <c r="AA143" s="36">
        <v>45035</v>
      </c>
      <c r="AB143" s="37">
        <v>49075100009082</v>
      </c>
      <c r="AC143" s="35"/>
      <c r="AD143" s="35"/>
      <c r="AE143" s="35"/>
      <c r="AF143" s="35"/>
      <c r="AG143" s="35"/>
      <c r="AH143" s="35">
        <v>0</v>
      </c>
      <c r="AI143" s="35">
        <v>1642101.9</v>
      </c>
      <c r="AJ143" s="35">
        <v>1728001.75</v>
      </c>
      <c r="AK143" s="35">
        <v>1735162.85</v>
      </c>
      <c r="AL143" s="35">
        <v>1750873.41</v>
      </c>
      <c r="AM143" s="35">
        <v>1768651.3</v>
      </c>
      <c r="AN143" s="35">
        <v>1777349.32</v>
      </c>
      <c r="AO143" s="35">
        <v>1786530.17</v>
      </c>
      <c r="AP143" s="35">
        <v>1805961.93</v>
      </c>
      <c r="AQ143" s="35">
        <v>1807968.44</v>
      </c>
      <c r="AR143" s="35">
        <v>1823522.49</v>
      </c>
      <c r="AS143" s="35">
        <v>1836277.05</v>
      </c>
      <c r="AT143" s="35">
        <v>1833654.69</v>
      </c>
      <c r="AU143" s="35">
        <v>1848462.05</v>
      </c>
      <c r="AV143" s="35">
        <v>1863063</v>
      </c>
      <c r="AW143" s="35">
        <v>1877951</v>
      </c>
      <c r="AX143" s="35">
        <v>1893892</v>
      </c>
      <c r="AY143" s="35">
        <v>1909051.85</v>
      </c>
      <c r="AZ143" s="35">
        <v>1918890.65</v>
      </c>
      <c r="BA143" s="35">
        <v>1936558.38</v>
      </c>
      <c r="BB143" s="35" t="e">
        <f t="array" aca="1" ref="BB143" ca="1">_xludf.XLOOKUP(C143,'PL TOTAL D0'!A:A,'PL TOTAL D0'!C:C,"")</f>
        <v>#NAME?</v>
      </c>
    </row>
    <row r="144" spans="1:54" ht="15.75" customHeight="1">
      <c r="A144" s="28" t="s">
        <v>18</v>
      </c>
      <c r="B144" s="42" t="s">
        <v>699</v>
      </c>
      <c r="C144" s="43" t="s">
        <v>700</v>
      </c>
      <c r="D144" s="7" t="s">
        <v>19</v>
      </c>
      <c r="E144" s="7" t="s">
        <v>38</v>
      </c>
      <c r="F144" s="7" t="s">
        <v>99</v>
      </c>
      <c r="G144" s="7" t="e">
        <f t="shared" ca="1" si="0"/>
        <v>#NAME?</v>
      </c>
      <c r="H144" s="29" t="s">
        <v>227</v>
      </c>
      <c r="I144" s="29" t="s">
        <v>41</v>
      </c>
      <c r="J144" s="7" t="str">
        <f t="shared" si="9"/>
        <v>Sim</v>
      </c>
      <c r="K144" s="30">
        <v>45426</v>
      </c>
      <c r="L144" s="7"/>
      <c r="M144" s="7" t="s">
        <v>100</v>
      </c>
      <c r="N144" s="31">
        <v>0.01</v>
      </c>
      <c r="O144" s="7" t="s">
        <v>41</v>
      </c>
      <c r="P144" s="32">
        <v>0</v>
      </c>
      <c r="Q144" s="33" t="s">
        <v>701</v>
      </c>
      <c r="R144" s="33"/>
      <c r="S144" s="7" t="s">
        <v>220</v>
      </c>
      <c r="T144" s="12" t="s">
        <v>702</v>
      </c>
      <c r="U144" s="7" t="s">
        <v>38</v>
      </c>
      <c r="V144" s="29" t="e">
        <f t="shared" ca="1" si="2"/>
        <v>#NAME?</v>
      </c>
      <c r="W144" s="7"/>
      <c r="X144" s="7" t="s">
        <v>32</v>
      </c>
      <c r="Y144" s="34" t="s">
        <v>222</v>
      </c>
      <c r="Z144" s="35"/>
      <c r="AA144" s="36">
        <v>45426</v>
      </c>
      <c r="AB144" s="37">
        <v>49075100014450</v>
      </c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>
        <v>301117.90000000002</v>
      </c>
      <c r="AW144" s="35">
        <v>303804.59999999998</v>
      </c>
      <c r="AX144" s="35">
        <v>306290.7</v>
      </c>
      <c r="AY144" s="35">
        <v>308935.83</v>
      </c>
      <c r="AZ144" s="35">
        <v>310635.84000000003</v>
      </c>
      <c r="BA144" s="35">
        <v>313633.38</v>
      </c>
      <c r="BB144" s="35" t="e">
        <f t="array" aca="1" ref="BB144" ca="1">_xludf.XLOOKUP(C144,'PL TOTAL D0'!A:A,'PL TOTAL D0'!C:C,"")</f>
        <v>#NAME?</v>
      </c>
    </row>
    <row r="145" spans="1:54" ht="15.75" customHeight="1">
      <c r="A145" s="28" t="s">
        <v>18</v>
      </c>
      <c r="B145" s="42" t="s">
        <v>703</v>
      </c>
      <c r="C145" s="43" t="s">
        <v>704</v>
      </c>
      <c r="D145" s="7" t="s">
        <v>19</v>
      </c>
      <c r="E145" s="7" t="s">
        <v>124</v>
      </c>
      <c r="F145" s="7" t="s">
        <v>244</v>
      </c>
      <c r="G145" s="7" t="e">
        <f t="shared" ca="1" si="0"/>
        <v>#NAME?</v>
      </c>
      <c r="H145" s="29" t="s">
        <v>227</v>
      </c>
      <c r="I145" s="29" t="s">
        <v>41</v>
      </c>
      <c r="J145" s="7" t="str">
        <f t="shared" si="9"/>
        <v>Sim</v>
      </c>
      <c r="K145" s="30">
        <v>45460</v>
      </c>
      <c r="L145" s="7"/>
      <c r="M145" s="7" t="s">
        <v>547</v>
      </c>
      <c r="N145" s="31">
        <v>7.0000000000000001E-3</v>
      </c>
      <c r="O145" s="7" t="s">
        <v>41</v>
      </c>
      <c r="P145" s="32">
        <v>0</v>
      </c>
      <c r="Q145" s="33" t="s">
        <v>705</v>
      </c>
      <c r="R145" s="33"/>
      <c r="S145" s="7" t="s">
        <v>264</v>
      </c>
      <c r="T145" s="12" t="s">
        <v>706</v>
      </c>
      <c r="U145" s="7" t="s">
        <v>124</v>
      </c>
      <c r="V145" s="29" t="e">
        <f t="shared" ca="1" si="2"/>
        <v>#NAME?</v>
      </c>
      <c r="W145" s="7"/>
      <c r="X145" s="7" t="s">
        <v>32</v>
      </c>
      <c r="Y145" s="34" t="s">
        <v>222</v>
      </c>
      <c r="Z145" s="35"/>
      <c r="AA145" s="36">
        <v>45460</v>
      </c>
      <c r="AB145" s="37">
        <v>49075100015171</v>
      </c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>
        <v>50121.53</v>
      </c>
      <c r="AX145" s="35">
        <v>100976.8</v>
      </c>
      <c r="AY145" s="35">
        <v>101816.52</v>
      </c>
      <c r="AZ145" s="35">
        <v>102622.92</v>
      </c>
      <c r="BA145" s="35">
        <v>103537.86</v>
      </c>
      <c r="BB145" s="35" t="e">
        <f t="array" aca="1" ref="BB145" ca="1">_xludf.XLOOKUP(C145,'PL TOTAL D0'!A:A,'PL TOTAL D0'!C:C,"")</f>
        <v>#NAME?</v>
      </c>
    </row>
    <row r="146" spans="1:54" ht="15.75" customHeight="1">
      <c r="A146" s="28" t="s">
        <v>18</v>
      </c>
      <c r="B146" s="42" t="s">
        <v>707</v>
      </c>
      <c r="C146" s="43" t="s">
        <v>708</v>
      </c>
      <c r="D146" s="7" t="s">
        <v>110</v>
      </c>
      <c r="E146" s="7" t="s">
        <v>38</v>
      </c>
      <c r="F146" s="7" t="s">
        <v>279</v>
      </c>
      <c r="G146" s="7" t="e">
        <f t="shared" ca="1" si="0"/>
        <v>#NAME?</v>
      </c>
      <c r="H146" s="29" t="s">
        <v>239</v>
      </c>
      <c r="I146" s="29" t="s">
        <v>280</v>
      </c>
      <c r="J146" s="7" t="str">
        <f t="shared" si="9"/>
        <v>Sim</v>
      </c>
      <c r="K146" s="30">
        <v>45449</v>
      </c>
      <c r="L146" s="7"/>
      <c r="M146" s="7" t="s">
        <v>87</v>
      </c>
      <c r="N146" s="31">
        <v>3.0000000000000001E-3</v>
      </c>
      <c r="O146" s="7" t="s">
        <v>41</v>
      </c>
      <c r="P146" s="32">
        <v>0</v>
      </c>
      <c r="Q146" s="33" t="s">
        <v>281</v>
      </c>
      <c r="R146" s="33"/>
      <c r="S146" s="7" t="s">
        <v>220</v>
      </c>
      <c r="T146" s="12" t="s">
        <v>709</v>
      </c>
      <c r="U146" s="7" t="s">
        <v>112</v>
      </c>
      <c r="V146" s="29" t="e">
        <f t="shared" ca="1" si="2"/>
        <v>#NAME?</v>
      </c>
      <c r="W146" s="7"/>
      <c r="X146" s="7" t="s">
        <v>230</v>
      </c>
      <c r="Y146" s="34" t="s">
        <v>222</v>
      </c>
      <c r="Z146" s="35"/>
      <c r="AA146" s="36">
        <v>45449</v>
      </c>
      <c r="AB146" s="37">
        <v>49075100015074</v>
      </c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>
        <v>10</v>
      </c>
      <c r="AX146" s="35">
        <v>10</v>
      </c>
      <c r="AY146" s="35">
        <v>10</v>
      </c>
      <c r="AZ146" s="35">
        <v>10</v>
      </c>
      <c r="BA146" s="35">
        <v>0.85</v>
      </c>
      <c r="BB146" s="35" t="e">
        <f t="array" aca="1" ref="BB146" ca="1">_xludf.XLOOKUP(C146,'PL TOTAL D0'!A:A,'PL TOTAL D0'!C:C,"")</f>
        <v>#NAME?</v>
      </c>
    </row>
    <row r="147" spans="1:54" ht="18.75" customHeight="1">
      <c r="A147" s="28" t="s">
        <v>18</v>
      </c>
      <c r="B147" s="3" t="s">
        <v>710</v>
      </c>
      <c r="C147" s="4" t="s">
        <v>711</v>
      </c>
      <c r="D147" s="7" t="s">
        <v>19</v>
      </c>
      <c r="E147" s="7" t="s">
        <v>38</v>
      </c>
      <c r="F147" s="7" t="s">
        <v>446</v>
      </c>
      <c r="G147" s="7" t="e">
        <f t="shared" ca="1" si="0"/>
        <v>#NAME?</v>
      </c>
      <c r="H147" s="29" t="s">
        <v>227</v>
      </c>
      <c r="I147" s="29" t="s">
        <v>41</v>
      </c>
      <c r="J147" s="7" t="str">
        <f t="shared" si="9"/>
        <v>Não</v>
      </c>
      <c r="K147" s="30">
        <v>45099</v>
      </c>
      <c r="L147" s="30"/>
      <c r="M147" s="7" t="s">
        <v>251</v>
      </c>
      <c r="N147" s="31">
        <v>0</v>
      </c>
      <c r="O147" s="7" t="s">
        <v>41</v>
      </c>
      <c r="P147" s="32">
        <v>0</v>
      </c>
      <c r="Q147" s="33"/>
      <c r="R147" s="33"/>
      <c r="S147" s="7" t="s">
        <v>220</v>
      </c>
      <c r="T147" s="7" t="s">
        <v>712</v>
      </c>
      <c r="U147" s="7" t="s">
        <v>31</v>
      </c>
      <c r="V147" s="29" t="e">
        <f t="shared" ca="1" si="2"/>
        <v>#NAME?</v>
      </c>
      <c r="W147" s="7"/>
      <c r="X147" s="7"/>
      <c r="Y147" s="34" t="s">
        <v>222</v>
      </c>
      <c r="Z147" s="35"/>
      <c r="AA147" s="36">
        <v>45099</v>
      </c>
      <c r="AB147" s="37">
        <v>49075100008116</v>
      </c>
      <c r="AC147" s="35"/>
      <c r="AD147" s="35"/>
      <c r="AE147" s="35"/>
      <c r="AF147" s="35"/>
      <c r="AG147" s="35"/>
      <c r="AH147" s="35"/>
      <c r="AI147" s="35"/>
      <c r="AJ147" s="35"/>
      <c r="AK147" s="35">
        <v>85172.94</v>
      </c>
      <c r="AL147" s="35">
        <v>43658.82</v>
      </c>
      <c r="AM147" s="35">
        <v>44153.5</v>
      </c>
      <c r="AN147" s="35">
        <v>44559.33</v>
      </c>
      <c r="AO147" s="35">
        <v>45000.800000000003</v>
      </c>
      <c r="AP147" s="35">
        <v>45384.13</v>
      </c>
      <c r="AQ147" s="35">
        <v>45404.86</v>
      </c>
      <c r="AR147" s="35">
        <v>45834.66</v>
      </c>
      <c r="AS147" s="35">
        <v>46119.54</v>
      </c>
      <c r="AT147" s="35">
        <v>46392.12</v>
      </c>
      <c r="AU147" s="35">
        <v>46602.85</v>
      </c>
      <c r="AV147" s="35">
        <v>46969.74</v>
      </c>
      <c r="AW147" s="35">
        <v>47057.42</v>
      </c>
      <c r="AX147" s="35">
        <v>47497.17</v>
      </c>
      <c r="AY147" s="35">
        <v>0</v>
      </c>
      <c r="AZ147" s="35">
        <v>0</v>
      </c>
      <c r="BA147" s="35">
        <v>0</v>
      </c>
      <c r="BB147" s="35" t="e">
        <f t="array" aca="1" ref="BB147" ca="1">_xludf.XLOOKUP(C147,'PL TOTAL D0'!A:A,'PL TOTAL D0'!C:C,"")</f>
        <v>#NAME?</v>
      </c>
    </row>
    <row r="148" spans="1:54" ht="18.75" customHeight="1">
      <c r="A148" s="28" t="s">
        <v>18</v>
      </c>
      <c r="B148" s="3" t="s">
        <v>713</v>
      </c>
      <c r="C148" s="62" t="s">
        <v>714</v>
      </c>
      <c r="D148" s="7" t="s">
        <v>110</v>
      </c>
      <c r="E148" s="7" t="s">
        <v>38</v>
      </c>
      <c r="F148" s="7" t="s">
        <v>279</v>
      </c>
      <c r="G148" s="7" t="e">
        <f t="shared" ca="1" si="0"/>
        <v>#NAME?</v>
      </c>
      <c r="H148" s="29" t="s">
        <v>239</v>
      </c>
      <c r="I148" s="29" t="s">
        <v>280</v>
      </c>
      <c r="J148" s="7" t="str">
        <f t="shared" si="9"/>
        <v>Sim</v>
      </c>
      <c r="K148" s="30">
        <v>45575</v>
      </c>
      <c r="L148" s="30"/>
      <c r="M148" s="7" t="s">
        <v>87</v>
      </c>
      <c r="N148" s="31">
        <v>3.0000000000000001E-3</v>
      </c>
      <c r="O148" s="7" t="s">
        <v>41</v>
      </c>
      <c r="P148" s="32">
        <v>0</v>
      </c>
      <c r="Q148" s="33" t="s">
        <v>113</v>
      </c>
      <c r="R148" s="33"/>
      <c r="S148" s="7" t="s">
        <v>220</v>
      </c>
      <c r="T148" s="7" t="s">
        <v>715</v>
      </c>
      <c r="U148" s="7" t="s">
        <v>112</v>
      </c>
      <c r="V148" s="29" t="e">
        <f t="shared" ca="1" si="2"/>
        <v>#NAME?</v>
      </c>
      <c r="W148" s="7"/>
      <c r="X148" s="7" t="s">
        <v>32</v>
      </c>
      <c r="Y148" s="34"/>
      <c r="Z148" s="35"/>
      <c r="AA148" s="36"/>
      <c r="AB148" s="37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>
        <v>9.7200000000000006</v>
      </c>
      <c r="BB148" s="35" t="e">
        <f t="array" aca="1" ref="BB148" ca="1">_xludf.XLOOKUP(C148,'PL TOTAL D0'!A:A,'PL TOTAL D0'!C:C,"")</f>
        <v>#NAME?</v>
      </c>
    </row>
    <row r="149" spans="1:54" ht="18.75" customHeight="1">
      <c r="A149" s="28" t="s">
        <v>18</v>
      </c>
      <c r="B149" s="42" t="s">
        <v>716</v>
      </c>
      <c r="C149" s="43" t="s">
        <v>717</v>
      </c>
      <c r="D149" s="7" t="s">
        <v>110</v>
      </c>
      <c r="E149" s="7" t="s">
        <v>38</v>
      </c>
      <c r="F149" s="7" t="s">
        <v>279</v>
      </c>
      <c r="G149" s="7" t="e">
        <f t="shared" ca="1" si="0"/>
        <v>#NAME?</v>
      </c>
      <c r="H149" s="29" t="s">
        <v>239</v>
      </c>
      <c r="I149" s="29" t="s">
        <v>280</v>
      </c>
      <c r="J149" s="7" t="str">
        <f t="shared" si="9"/>
        <v>Sim</v>
      </c>
      <c r="K149" s="30">
        <v>45412</v>
      </c>
      <c r="L149" s="30"/>
      <c r="M149" s="7" t="s">
        <v>87</v>
      </c>
      <c r="N149" s="31">
        <v>3.0000000000000001E-3</v>
      </c>
      <c r="O149" s="7" t="s">
        <v>41</v>
      </c>
      <c r="P149" s="32">
        <v>0</v>
      </c>
      <c r="Q149" s="47" t="s">
        <v>281</v>
      </c>
      <c r="R149" s="33"/>
      <c r="S149" s="7" t="s">
        <v>220</v>
      </c>
      <c r="T149" s="12" t="s">
        <v>718</v>
      </c>
      <c r="U149" s="7" t="s">
        <v>31</v>
      </c>
      <c r="V149" s="29" t="e">
        <f t="shared" ca="1" si="2"/>
        <v>#NAME?</v>
      </c>
      <c r="W149" s="7"/>
      <c r="X149" s="7" t="s">
        <v>32</v>
      </c>
      <c r="Y149" s="34" t="s">
        <v>514</v>
      </c>
      <c r="Z149" s="35"/>
      <c r="AA149" s="36">
        <v>45412</v>
      </c>
      <c r="AB149" s="37">
        <v>49075100014469</v>
      </c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>
        <v>0</v>
      </c>
      <c r="AV149" s="35">
        <v>727.17</v>
      </c>
      <c r="AW149" s="35">
        <v>732.24</v>
      </c>
      <c r="AX149" s="35">
        <v>738.83</v>
      </c>
      <c r="AY149" s="35">
        <v>745.25</v>
      </c>
      <c r="AZ149" s="35">
        <v>751.45</v>
      </c>
      <c r="BA149" s="35">
        <v>758.46</v>
      </c>
      <c r="BB149" s="35" t="e">
        <f t="array" aca="1" ref="BB149" ca="1">_xludf.XLOOKUP(C149,'PL TOTAL D0'!A:A,'PL TOTAL D0'!C:C,"")</f>
        <v>#NAME?</v>
      </c>
    </row>
    <row r="150" spans="1:54" ht="12.75">
      <c r="A150" s="28" t="s">
        <v>18</v>
      </c>
      <c r="B150" s="14" t="s">
        <v>719</v>
      </c>
      <c r="C150" s="4" t="s">
        <v>720</v>
      </c>
      <c r="D150" s="7" t="s">
        <v>19</v>
      </c>
      <c r="E150" s="7" t="s">
        <v>124</v>
      </c>
      <c r="F150" s="7" t="s">
        <v>404</v>
      </c>
      <c r="G150" s="7" t="e">
        <f t="shared" ca="1" si="0"/>
        <v>#NAME?</v>
      </c>
      <c r="H150" s="29" t="s">
        <v>227</v>
      </c>
      <c r="I150" s="29" t="s">
        <v>41</v>
      </c>
      <c r="J150" s="7" t="str">
        <f t="shared" si="9"/>
        <v>Não</v>
      </c>
      <c r="K150" s="30">
        <v>44916</v>
      </c>
      <c r="L150" s="7"/>
      <c r="M150" s="7" t="s">
        <v>28</v>
      </c>
      <c r="N150" s="31">
        <v>1.2E-2</v>
      </c>
      <c r="O150" s="7" t="s">
        <v>41</v>
      </c>
      <c r="P150" s="32">
        <v>0</v>
      </c>
      <c r="Q150" s="33"/>
      <c r="R150" s="33"/>
      <c r="S150" s="7" t="s">
        <v>220</v>
      </c>
      <c r="T150" s="7" t="s">
        <v>721</v>
      </c>
      <c r="U150" s="7" t="s">
        <v>38</v>
      </c>
      <c r="V150" s="29" t="e">
        <f t="shared" ca="1" si="2"/>
        <v>#NAME?</v>
      </c>
      <c r="W150" s="7"/>
      <c r="X150" s="7"/>
      <c r="Y150" s="34" t="s">
        <v>330</v>
      </c>
      <c r="Z150" s="35"/>
      <c r="AA150" s="36">
        <v>44916</v>
      </c>
      <c r="AB150" s="37">
        <v>49075100005567</v>
      </c>
      <c r="AC150" s="35"/>
      <c r="AD150" s="35"/>
      <c r="AE150" s="35">
        <v>50145.2</v>
      </c>
      <c r="AF150" s="35">
        <v>238921.36</v>
      </c>
      <c r="AG150" s="35">
        <v>240791.65</v>
      </c>
      <c r="AH150" s="35">
        <v>243357.27</v>
      </c>
      <c r="AI150" s="35">
        <v>245077.86</v>
      </c>
      <c r="AJ150" s="35">
        <v>247554.61</v>
      </c>
      <c r="AK150" s="35">
        <v>249107.77</v>
      </c>
      <c r="AL150" s="35">
        <v>251183.31</v>
      </c>
      <c r="AM150" s="35">
        <v>253258.18</v>
      </c>
      <c r="AN150" s="35">
        <v>254304.31</v>
      </c>
      <c r="AO150" s="35">
        <v>254816.15</v>
      </c>
      <c r="AP150" s="35">
        <v>258852.46</v>
      </c>
      <c r="AQ150" s="35">
        <v>262315.46999999997</v>
      </c>
      <c r="AR150" s="35">
        <v>261512.38</v>
      </c>
      <c r="AS150" s="35">
        <v>263682.21999999997</v>
      </c>
      <c r="AT150" s="35">
        <v>265297.84000000003</v>
      </c>
      <c r="AU150" s="35">
        <v>265059.78999999998</v>
      </c>
      <c r="AV150" s="35">
        <v>265615.5</v>
      </c>
      <c r="AW150" s="35">
        <v>267569.59999999998</v>
      </c>
      <c r="AX150" s="35">
        <v>268870.09999999998</v>
      </c>
      <c r="AY150" s="35">
        <v>271680.88</v>
      </c>
      <c r="AZ150" s="35">
        <v>272364.76</v>
      </c>
      <c r="BA150" s="35">
        <v>272307.15999999997</v>
      </c>
      <c r="BB150" s="35" t="e">
        <f t="array" aca="1" ref="BB150" ca="1">_xludf.XLOOKUP(C150,'PL TOTAL D0'!A:A,'PL TOTAL D0'!C:C,"")</f>
        <v>#NAME?</v>
      </c>
    </row>
    <row r="151" spans="1:54" ht="15.75" customHeight="1">
      <c r="A151" s="28" t="s">
        <v>18</v>
      </c>
      <c r="B151" s="3" t="s">
        <v>722</v>
      </c>
      <c r="C151" s="4" t="s">
        <v>723</v>
      </c>
      <c r="D151" s="7" t="s">
        <v>19</v>
      </c>
      <c r="E151" s="7" t="s">
        <v>38</v>
      </c>
      <c r="F151" s="7" t="s">
        <v>99</v>
      </c>
      <c r="G151" s="7" t="e">
        <f t="shared" ca="1" si="0"/>
        <v>#NAME?</v>
      </c>
      <c r="H151" s="29" t="s">
        <v>227</v>
      </c>
      <c r="I151" s="29" t="s">
        <v>41</v>
      </c>
      <c r="J151" s="7" t="str">
        <f t="shared" si="9"/>
        <v>Não</v>
      </c>
      <c r="K151" s="30">
        <v>44993</v>
      </c>
      <c r="L151" s="7"/>
      <c r="M151" s="7" t="s">
        <v>100</v>
      </c>
      <c r="N151" s="31">
        <v>1.2E-2</v>
      </c>
      <c r="O151" s="7" t="s">
        <v>41</v>
      </c>
      <c r="P151" s="32">
        <v>0</v>
      </c>
      <c r="Q151" s="33"/>
      <c r="R151" s="33" t="s">
        <v>724</v>
      </c>
      <c r="S151" s="7" t="s">
        <v>220</v>
      </c>
      <c r="T151" s="7" t="s">
        <v>725</v>
      </c>
      <c r="U151" s="7" t="s">
        <v>38</v>
      </c>
      <c r="V151" s="29" t="e">
        <f t="shared" ca="1" si="2"/>
        <v>#NAME?</v>
      </c>
      <c r="W151" s="7"/>
      <c r="X151" s="7"/>
      <c r="Y151" s="34" t="s">
        <v>222</v>
      </c>
      <c r="Z151" s="35"/>
      <c r="AA151" s="36">
        <v>44993</v>
      </c>
      <c r="AB151" s="37">
        <v>49075100009503</v>
      </c>
      <c r="AC151" s="35"/>
      <c r="AD151" s="35"/>
      <c r="AE151" s="35"/>
      <c r="AF151" s="35"/>
      <c r="AG151" s="35"/>
      <c r="AH151" s="35">
        <v>77129.59</v>
      </c>
      <c r="AI151" s="35">
        <v>59816.41</v>
      </c>
      <c r="AJ151" s="35">
        <v>210494.19</v>
      </c>
      <c r="AK151" s="35">
        <v>194253.16</v>
      </c>
      <c r="AL151" s="35">
        <v>196307.12</v>
      </c>
      <c r="AM151" s="35">
        <v>196880.83</v>
      </c>
      <c r="AN151" s="35">
        <v>191557.41</v>
      </c>
      <c r="AO151" s="35">
        <v>189585.81</v>
      </c>
      <c r="AP151" s="35">
        <v>185233.66</v>
      </c>
      <c r="AQ151" s="35">
        <v>177840.36</v>
      </c>
      <c r="AR151" s="35">
        <v>180851.73</v>
      </c>
      <c r="AS151" s="35">
        <v>141458.68</v>
      </c>
      <c r="AT151" s="35">
        <v>137435.1</v>
      </c>
      <c r="AU151" s="35">
        <v>137408.65</v>
      </c>
      <c r="AV151" s="35">
        <v>131989</v>
      </c>
      <c r="AW151" s="35">
        <v>120566.9</v>
      </c>
      <c r="AX151" s="35">
        <v>121656.4</v>
      </c>
      <c r="AY151" s="35">
        <v>58998.53</v>
      </c>
      <c r="AZ151" s="35">
        <v>59430.12</v>
      </c>
      <c r="BA151" s="35">
        <v>59915.78</v>
      </c>
      <c r="BB151" s="35" t="e">
        <f t="array" aca="1" ref="BB151" ca="1">_xludf.XLOOKUP(C151,'PL TOTAL D0'!A:A,'PL TOTAL D0'!C:C,"")</f>
        <v>#NAME?</v>
      </c>
    </row>
    <row r="152" spans="1:54" ht="15.75" customHeight="1">
      <c r="A152" s="28" t="s">
        <v>18</v>
      </c>
      <c r="B152" s="3" t="s">
        <v>56</v>
      </c>
      <c r="C152" s="4" t="s">
        <v>57</v>
      </c>
      <c r="D152" s="7" t="s">
        <v>19</v>
      </c>
      <c r="E152" s="7" t="s">
        <v>20</v>
      </c>
      <c r="F152" s="7" t="s">
        <v>290</v>
      </c>
      <c r="G152" s="7" t="e">
        <f t="shared" ca="1" si="0"/>
        <v>#NAME?</v>
      </c>
      <c r="H152" s="29" t="s">
        <v>239</v>
      </c>
      <c r="I152" s="29" t="s">
        <v>395</v>
      </c>
      <c r="J152" s="7" t="str">
        <f t="shared" si="9"/>
        <v>Não</v>
      </c>
      <c r="K152" s="30">
        <v>45166</v>
      </c>
      <c r="L152" s="30"/>
      <c r="M152" s="7" t="s">
        <v>138</v>
      </c>
      <c r="N152" s="31">
        <v>1.4999999999999999E-2</v>
      </c>
      <c r="O152" s="7" t="s">
        <v>29</v>
      </c>
      <c r="P152" s="32">
        <v>0.1</v>
      </c>
      <c r="Q152" s="33"/>
      <c r="R152" s="33" t="s">
        <v>726</v>
      </c>
      <c r="S152" s="7" t="s">
        <v>220</v>
      </c>
      <c r="T152" s="7" t="s">
        <v>727</v>
      </c>
      <c r="U152" s="7" t="s">
        <v>94</v>
      </c>
      <c r="V152" s="29" t="e">
        <f t="shared" ca="1" si="2"/>
        <v>#NAME?</v>
      </c>
      <c r="W152" s="7"/>
      <c r="X152" s="7"/>
      <c r="Y152" s="34" t="s">
        <v>222</v>
      </c>
      <c r="Z152" s="35"/>
      <c r="AA152" s="36">
        <v>45166</v>
      </c>
      <c r="AB152" s="37">
        <v>49075100011273</v>
      </c>
      <c r="AC152" s="35"/>
      <c r="AD152" s="35"/>
      <c r="AE152" s="35"/>
      <c r="AF152" s="35"/>
      <c r="AG152" s="35"/>
      <c r="AH152" s="35"/>
      <c r="AI152" s="35">
        <v>0</v>
      </c>
      <c r="AJ152" s="35">
        <v>0</v>
      </c>
      <c r="AK152" s="35">
        <v>0</v>
      </c>
      <c r="AL152" s="35">
        <v>0</v>
      </c>
      <c r="AM152" s="35">
        <v>0</v>
      </c>
      <c r="AN152" s="35">
        <v>407803.29</v>
      </c>
      <c r="AO152" s="35">
        <v>408062.01</v>
      </c>
      <c r="AP152" s="35">
        <v>417765.73</v>
      </c>
      <c r="AQ152" s="35">
        <v>426540.4</v>
      </c>
      <c r="AR152" s="35">
        <v>419110.92</v>
      </c>
      <c r="AS152" s="35">
        <v>422670.41</v>
      </c>
      <c r="AT152" s="35">
        <v>427432.58</v>
      </c>
      <c r="AU152" s="35">
        <v>359025.64</v>
      </c>
      <c r="AV152" s="35">
        <v>357581.9</v>
      </c>
      <c r="AW152" s="35">
        <v>359764.1</v>
      </c>
      <c r="AX152" s="35">
        <v>363834.6</v>
      </c>
      <c r="AY152" s="35">
        <v>367968.81</v>
      </c>
      <c r="AZ152" s="35">
        <v>367450.21</v>
      </c>
      <c r="BA152" s="35">
        <v>364666.74</v>
      </c>
      <c r="BB152" s="35" t="e">
        <f t="array" aca="1" ref="BB152" ca="1">_xludf.XLOOKUP(C152,'PL TOTAL D0'!A:A,'PL TOTAL D0'!C:C,"")</f>
        <v>#NAME?</v>
      </c>
    </row>
    <row r="153" spans="1:54" ht="15.75" customHeight="1">
      <c r="A153" s="28" t="s">
        <v>18</v>
      </c>
      <c r="B153" s="3" t="s">
        <v>82</v>
      </c>
      <c r="C153" s="4" t="s">
        <v>83</v>
      </c>
      <c r="D153" s="7" t="s">
        <v>19</v>
      </c>
      <c r="E153" s="7" t="s">
        <v>20</v>
      </c>
      <c r="F153" s="7" t="s">
        <v>290</v>
      </c>
      <c r="G153" s="7" t="e">
        <f t="shared" ca="1" si="0"/>
        <v>#NAME?</v>
      </c>
      <c r="H153" s="29" t="s">
        <v>239</v>
      </c>
      <c r="I153" s="29" t="s">
        <v>521</v>
      </c>
      <c r="J153" s="7" t="str">
        <f t="shared" si="9"/>
        <v>Não</v>
      </c>
      <c r="K153" s="30">
        <v>45141</v>
      </c>
      <c r="L153" s="30"/>
      <c r="M153" s="7" t="s">
        <v>100</v>
      </c>
      <c r="N153" s="31">
        <v>1.2E-2</v>
      </c>
      <c r="O153" s="7" t="s">
        <v>41</v>
      </c>
      <c r="P153" s="32">
        <v>0</v>
      </c>
      <c r="Q153" s="47"/>
      <c r="R153" s="33"/>
      <c r="S153" s="7" t="s">
        <v>220</v>
      </c>
      <c r="T153" s="7" t="s">
        <v>728</v>
      </c>
      <c r="U153" s="7" t="s">
        <v>94</v>
      </c>
      <c r="V153" s="29" t="e">
        <f t="shared" ca="1" si="2"/>
        <v>#NAME?</v>
      </c>
      <c r="W153" s="7"/>
      <c r="X153" s="7"/>
      <c r="Y153" s="34" t="s">
        <v>222</v>
      </c>
      <c r="Z153" s="35"/>
      <c r="AA153" s="36">
        <v>45141</v>
      </c>
      <c r="AB153" s="37">
        <v>49075100010137</v>
      </c>
      <c r="AC153" s="35"/>
      <c r="AD153" s="35"/>
      <c r="AE153" s="35"/>
      <c r="AF153" s="35"/>
      <c r="AG153" s="35"/>
      <c r="AH153" s="35"/>
      <c r="AI153" s="35"/>
      <c r="AJ153" s="35"/>
      <c r="AK153" s="35">
        <v>0</v>
      </c>
      <c r="AL153" s="35">
        <v>0</v>
      </c>
      <c r="AM153" s="35">
        <v>338513.34</v>
      </c>
      <c r="AN153" s="35">
        <v>341132.31</v>
      </c>
      <c r="AO153" s="35">
        <v>343653.3</v>
      </c>
      <c r="AP153" s="35">
        <v>346154.34</v>
      </c>
      <c r="AQ153" s="35">
        <v>348818.11</v>
      </c>
      <c r="AR153" s="35">
        <v>351930.36</v>
      </c>
      <c r="AS153" s="35">
        <v>303944.09000000003</v>
      </c>
      <c r="AT153" s="35">
        <v>306615.90999999997</v>
      </c>
      <c r="AU153" s="35">
        <v>309264.15999999997</v>
      </c>
      <c r="AV153" s="35">
        <v>311423.59999999998</v>
      </c>
      <c r="AW153" s="35">
        <v>313912</v>
      </c>
      <c r="AX153" s="35">
        <v>316317.2</v>
      </c>
      <c r="AY153" s="35">
        <v>317999.11</v>
      </c>
      <c r="AZ153" s="35">
        <v>318753.21000000002</v>
      </c>
      <c r="BA153" s="35">
        <v>321296.2</v>
      </c>
      <c r="BB153" s="35" t="e">
        <f t="array" aca="1" ref="BB153" ca="1">_xludf.XLOOKUP(C153,'PL TOTAL D0'!A:A,'PL TOTAL D0'!C:C,"")</f>
        <v>#NAME?</v>
      </c>
    </row>
    <row r="154" spans="1:54" ht="15.75" customHeight="1">
      <c r="A154" s="28" t="s">
        <v>18</v>
      </c>
      <c r="B154" s="3" t="s">
        <v>82</v>
      </c>
      <c r="C154" s="4" t="s">
        <v>729</v>
      </c>
      <c r="D154" s="7" t="s">
        <v>19</v>
      </c>
      <c r="E154" s="7" t="s">
        <v>20</v>
      </c>
      <c r="F154" s="7" t="s">
        <v>290</v>
      </c>
      <c r="G154" s="7" t="e">
        <f t="shared" ca="1" si="0"/>
        <v>#NAME?</v>
      </c>
      <c r="H154" s="29" t="s">
        <v>239</v>
      </c>
      <c r="I154" s="29" t="s">
        <v>519</v>
      </c>
      <c r="J154" s="7" t="str">
        <f t="shared" si="9"/>
        <v>Não</v>
      </c>
      <c r="K154" s="30">
        <v>45140</v>
      </c>
      <c r="L154" s="30"/>
      <c r="M154" s="7" t="s">
        <v>132</v>
      </c>
      <c r="N154" s="31">
        <v>2.5000000000000001E-2</v>
      </c>
      <c r="O154" s="7" t="s">
        <v>260</v>
      </c>
      <c r="P154" s="32">
        <v>0.2</v>
      </c>
      <c r="Q154" s="33"/>
      <c r="R154" s="33"/>
      <c r="S154" s="7" t="s">
        <v>220</v>
      </c>
      <c r="T154" s="7" t="s">
        <v>728</v>
      </c>
      <c r="U154" s="7" t="s">
        <v>94</v>
      </c>
      <c r="V154" s="29" t="e">
        <f t="shared" ca="1" si="2"/>
        <v>#NAME?</v>
      </c>
      <c r="W154" s="7"/>
      <c r="X154" s="7"/>
      <c r="Y154" s="34" t="s">
        <v>222</v>
      </c>
      <c r="Z154" s="35"/>
      <c r="AA154" s="36">
        <v>45140</v>
      </c>
      <c r="AB154" s="37">
        <v>49075100010129</v>
      </c>
      <c r="AC154" s="35"/>
      <c r="AD154" s="35"/>
      <c r="AE154" s="35"/>
      <c r="AF154" s="35"/>
      <c r="AG154" s="35"/>
      <c r="AH154" s="35"/>
      <c r="AI154" s="35"/>
      <c r="AJ154" s="35"/>
      <c r="AK154" s="35">
        <v>0</v>
      </c>
      <c r="AL154" s="35">
        <v>0</v>
      </c>
      <c r="AM154" s="35">
        <v>52239.98</v>
      </c>
      <c r="AN154" s="35">
        <v>52067.87</v>
      </c>
      <c r="AO154" s="35">
        <v>49764.17</v>
      </c>
      <c r="AP154" s="35">
        <v>53464.25</v>
      </c>
      <c r="AQ154" s="35">
        <v>56014.37</v>
      </c>
      <c r="AR154" s="35">
        <v>52137.23</v>
      </c>
      <c r="AS154" s="35">
        <v>102726.79</v>
      </c>
      <c r="AT154" s="35">
        <v>104501.31</v>
      </c>
      <c r="AU154" s="35">
        <v>99995.86</v>
      </c>
      <c r="AV154" s="35">
        <v>96913.29</v>
      </c>
      <c r="AW154" s="35">
        <v>97073.17</v>
      </c>
      <c r="AX154" s="35">
        <v>99693.53</v>
      </c>
      <c r="AY154" s="35">
        <v>101737.29</v>
      </c>
      <c r="AZ154" s="35">
        <v>99690.01</v>
      </c>
      <c r="BA154" s="35">
        <v>95452.98</v>
      </c>
      <c r="BB154" s="35" t="e">
        <f t="array" aca="1" ref="BB154" ca="1">_xludf.XLOOKUP(C154,'PL TOTAL D0'!A:A,'PL TOTAL D0'!C:C,"")</f>
        <v>#NAME?</v>
      </c>
    </row>
    <row r="155" spans="1:54" ht="15.75" customHeight="1">
      <c r="A155" s="28" t="s">
        <v>18</v>
      </c>
      <c r="B155" s="3" t="s">
        <v>730</v>
      </c>
      <c r="C155" s="4" t="s">
        <v>731</v>
      </c>
      <c r="D155" s="7" t="s">
        <v>19</v>
      </c>
      <c r="E155" s="7" t="s">
        <v>38</v>
      </c>
      <c r="F155" s="7" t="s">
        <v>99</v>
      </c>
      <c r="G155" s="7" t="e">
        <f t="shared" ca="1" si="0"/>
        <v>#NAME?</v>
      </c>
      <c r="H155" s="29" t="s">
        <v>239</v>
      </c>
      <c r="I155" s="29" t="s">
        <v>240</v>
      </c>
      <c r="J155" s="7" t="str">
        <f t="shared" si="9"/>
        <v>Não</v>
      </c>
      <c r="K155" s="30">
        <v>45264</v>
      </c>
      <c r="L155" s="30"/>
      <c r="M155" s="9" t="s">
        <v>433</v>
      </c>
      <c r="N155" s="31">
        <v>7.0000000000000001E-3</v>
      </c>
      <c r="O155" s="7" t="s">
        <v>41</v>
      </c>
      <c r="P155" s="32">
        <v>0</v>
      </c>
      <c r="Q155" s="47"/>
      <c r="R155" s="33"/>
      <c r="S155" s="7" t="s">
        <v>220</v>
      </c>
      <c r="T155" s="7" t="s">
        <v>732</v>
      </c>
      <c r="U155" s="7" t="s">
        <v>38</v>
      </c>
      <c r="V155" s="29" t="e">
        <f t="shared" ca="1" si="2"/>
        <v>#NAME?</v>
      </c>
      <c r="W155" s="7"/>
      <c r="X155" s="7"/>
      <c r="Y155" s="34" t="s">
        <v>222</v>
      </c>
      <c r="Z155" s="35"/>
      <c r="AA155" s="36">
        <v>45264</v>
      </c>
      <c r="AB155" s="37">
        <v>49075100012946</v>
      </c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>
        <v>0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>
        <v>0</v>
      </c>
      <c r="AY155" s="35">
        <v>0</v>
      </c>
      <c r="AZ155" s="35">
        <v>0</v>
      </c>
      <c r="BA155" s="35">
        <v>0</v>
      </c>
      <c r="BB155" s="35" t="e">
        <f t="array" aca="1" ref="BB155" ca="1">_xludf.XLOOKUP(C155,'PL TOTAL D0'!A:A,'PL TOTAL D0'!C:C,"")</f>
        <v>#NAME?</v>
      </c>
    </row>
    <row r="156" spans="1:54" ht="15.75" customHeight="1">
      <c r="A156" s="28" t="s">
        <v>18</v>
      </c>
      <c r="B156" s="17" t="s">
        <v>733</v>
      </c>
      <c r="C156" s="44" t="s">
        <v>734</v>
      </c>
      <c r="D156" s="7" t="s">
        <v>110</v>
      </c>
      <c r="E156" s="7" t="s">
        <v>38</v>
      </c>
      <c r="F156" s="7" t="s">
        <v>217</v>
      </c>
      <c r="G156" s="7" t="e">
        <f t="shared" ca="1" si="0"/>
        <v>#NAME?</v>
      </c>
      <c r="H156" s="29" t="s">
        <v>239</v>
      </c>
      <c r="I156" s="29" t="s">
        <v>240</v>
      </c>
      <c r="J156" s="7" t="str">
        <f t="shared" si="9"/>
        <v>Não</v>
      </c>
      <c r="K156" s="30">
        <v>45189</v>
      </c>
      <c r="L156" s="30"/>
      <c r="M156" s="7" t="s">
        <v>28</v>
      </c>
      <c r="N156" s="31">
        <v>1.2E-2</v>
      </c>
      <c r="O156" s="7" t="s">
        <v>29</v>
      </c>
      <c r="P156" s="32">
        <v>0.1</v>
      </c>
      <c r="Q156" s="47"/>
      <c r="R156" s="33"/>
      <c r="S156" s="7" t="s">
        <v>220</v>
      </c>
      <c r="T156" s="7" t="s">
        <v>735</v>
      </c>
      <c r="U156" s="7" t="s">
        <v>38</v>
      </c>
      <c r="V156" s="29" t="e">
        <f t="shared" ca="1" si="2"/>
        <v>#NAME?</v>
      </c>
      <c r="W156" s="7"/>
      <c r="X156" s="7"/>
      <c r="Y156" s="34" t="s">
        <v>222</v>
      </c>
      <c r="Z156" s="35"/>
      <c r="AA156" s="36">
        <v>45189</v>
      </c>
      <c r="AB156" s="37">
        <v>49075100011281</v>
      </c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>
        <v>110342.23</v>
      </c>
      <c r="AO156" s="35">
        <v>111394.25</v>
      </c>
      <c r="AP156" s="35">
        <v>112217.82</v>
      </c>
      <c r="AQ156" s="35">
        <v>112923.13</v>
      </c>
      <c r="AR156" s="35">
        <v>117879.39</v>
      </c>
      <c r="AS156" s="35">
        <v>118972.12</v>
      </c>
      <c r="AT156" s="35">
        <v>119862.32</v>
      </c>
      <c r="AU156" s="35">
        <v>119821.94</v>
      </c>
      <c r="AV156" s="35">
        <v>120079.5</v>
      </c>
      <c r="AW156" s="35">
        <v>112.72</v>
      </c>
      <c r="AX156" s="35">
        <v>112.71</v>
      </c>
      <c r="AY156" s="35">
        <v>112.86</v>
      </c>
      <c r="AZ156" s="35">
        <v>112.85</v>
      </c>
      <c r="BA156" s="35">
        <v>112.85</v>
      </c>
      <c r="BB156" s="35" t="e">
        <f t="array" aca="1" ref="BB156" ca="1">_xludf.XLOOKUP(C156,'PL TOTAL D0'!A:A,'PL TOTAL D0'!C:C,"")</f>
        <v>#NAME?</v>
      </c>
    </row>
    <row r="157" spans="1:54" ht="15.75" customHeight="1">
      <c r="A157" s="28" t="s">
        <v>18</v>
      </c>
      <c r="B157" s="3" t="s">
        <v>736</v>
      </c>
      <c r="C157" s="4" t="s">
        <v>737</v>
      </c>
      <c r="D157" s="7" t="s">
        <v>19</v>
      </c>
      <c r="E157" s="7" t="s">
        <v>31</v>
      </c>
      <c r="F157" s="7" t="s">
        <v>738</v>
      </c>
      <c r="G157" s="7" t="e">
        <f t="shared" ca="1" si="0"/>
        <v>#NAME?</v>
      </c>
      <c r="H157" s="29" t="s">
        <v>227</v>
      </c>
      <c r="I157" s="29" t="s">
        <v>41</v>
      </c>
      <c r="J157" s="7" t="str">
        <f t="shared" si="9"/>
        <v>Não</v>
      </c>
      <c r="K157" s="30">
        <v>44952</v>
      </c>
      <c r="L157" s="7"/>
      <c r="M157" s="7" t="s">
        <v>138</v>
      </c>
      <c r="N157" s="31">
        <v>1.4999999999999999E-2</v>
      </c>
      <c r="O157" s="7" t="s">
        <v>29</v>
      </c>
      <c r="P157" s="32">
        <v>0.1</v>
      </c>
      <c r="Q157" s="33"/>
      <c r="R157" s="33"/>
      <c r="S157" s="7" t="s">
        <v>220</v>
      </c>
      <c r="T157" s="7" t="s">
        <v>739</v>
      </c>
      <c r="U157" s="7" t="s">
        <v>31</v>
      </c>
      <c r="V157" s="29" t="e">
        <f t="shared" ca="1" si="2"/>
        <v>#NAME?</v>
      </c>
      <c r="W157" s="7"/>
      <c r="X157" s="7"/>
      <c r="Y157" s="34" t="s">
        <v>222</v>
      </c>
      <c r="Z157" s="35"/>
      <c r="AA157" s="36">
        <v>44952</v>
      </c>
      <c r="AB157" s="37">
        <v>49075100005575</v>
      </c>
      <c r="AC157" s="35"/>
      <c r="AD157" s="35"/>
      <c r="AE157" s="35"/>
      <c r="AF157" s="35">
        <v>11476.59</v>
      </c>
      <c r="AG157" s="35">
        <v>56393.03</v>
      </c>
      <c r="AH157" s="35">
        <v>100741.71</v>
      </c>
      <c r="AI157" s="35">
        <v>130309.69</v>
      </c>
      <c r="AJ157" s="35">
        <v>131947.19</v>
      </c>
      <c r="AK157" s="35">
        <v>134395.32</v>
      </c>
      <c r="AL157" s="35">
        <v>135329.99</v>
      </c>
      <c r="AM157" s="35">
        <v>134736.76999999999</v>
      </c>
      <c r="AN157" s="35">
        <v>135367.96</v>
      </c>
      <c r="AO157" s="35">
        <v>135090.37</v>
      </c>
      <c r="AP157" s="35">
        <v>138094.13</v>
      </c>
      <c r="AQ157" s="35">
        <v>140826.88</v>
      </c>
      <c r="AR157" s="35">
        <v>138732.48000000001</v>
      </c>
      <c r="AS157" s="35">
        <v>140072.31</v>
      </c>
      <c r="AT157" s="35">
        <v>141341.87</v>
      </c>
      <c r="AU157" s="35">
        <v>139947.76</v>
      </c>
      <c r="AV157" s="35">
        <v>140100.9</v>
      </c>
      <c r="AW157" s="35">
        <v>140925.9</v>
      </c>
      <c r="AX157" s="35">
        <v>142899.70000000001</v>
      </c>
      <c r="AY157" s="35">
        <v>144651.42000000001</v>
      </c>
      <c r="AZ157" s="35">
        <v>144533.53</v>
      </c>
      <c r="BA157" s="35">
        <v>139613.75</v>
      </c>
      <c r="BB157" s="35" t="e">
        <f t="array" aca="1" ref="BB157" ca="1">_xludf.XLOOKUP(C157,'PL TOTAL D0'!A:A,'PL TOTAL D0'!C:C,"")</f>
        <v>#NAME?</v>
      </c>
    </row>
    <row r="158" spans="1:54" ht="15.75" customHeight="1">
      <c r="A158" s="28" t="s">
        <v>18</v>
      </c>
      <c r="B158" s="3" t="s">
        <v>740</v>
      </c>
      <c r="C158" s="4" t="s">
        <v>741</v>
      </c>
      <c r="D158" s="7" t="s">
        <v>19</v>
      </c>
      <c r="E158" s="7" t="s">
        <v>124</v>
      </c>
      <c r="F158" s="7" t="s">
        <v>244</v>
      </c>
      <c r="G158" s="7" t="e">
        <f t="shared" ca="1" si="0"/>
        <v>#NAME?</v>
      </c>
      <c r="H158" s="29" t="s">
        <v>227</v>
      </c>
      <c r="I158" s="29" t="s">
        <v>41</v>
      </c>
      <c r="J158" s="7" t="str">
        <f t="shared" si="9"/>
        <v>Sim</v>
      </c>
      <c r="K158" s="30">
        <v>44951</v>
      </c>
      <c r="L158" s="7"/>
      <c r="M158" s="7" t="s">
        <v>100</v>
      </c>
      <c r="N158" s="31">
        <v>0.01</v>
      </c>
      <c r="O158" s="7" t="s">
        <v>41</v>
      </c>
      <c r="P158" s="32">
        <v>0</v>
      </c>
      <c r="Q158" s="33" t="s">
        <v>742</v>
      </c>
      <c r="R158" s="33"/>
      <c r="S158" s="7" t="s">
        <v>220</v>
      </c>
      <c r="T158" s="7" t="s">
        <v>743</v>
      </c>
      <c r="U158" s="7" t="s">
        <v>666</v>
      </c>
      <c r="V158" s="29" t="e">
        <f t="shared" ca="1" si="2"/>
        <v>#NAME?</v>
      </c>
      <c r="W158" s="7"/>
      <c r="X158" s="7"/>
      <c r="Y158" s="34" t="s">
        <v>330</v>
      </c>
      <c r="Z158" s="35"/>
      <c r="AA158" s="36">
        <v>44951</v>
      </c>
      <c r="AB158" s="37">
        <v>49075100005583</v>
      </c>
      <c r="AC158" s="35"/>
      <c r="AD158" s="35"/>
      <c r="AE158" s="35"/>
      <c r="AF158" s="35">
        <v>34444.79</v>
      </c>
      <c r="AG158" s="35">
        <v>24827.3</v>
      </c>
      <c r="AH158" s="35">
        <v>25083.91</v>
      </c>
      <c r="AI158" s="35">
        <v>25270.13</v>
      </c>
      <c r="AJ158" s="35">
        <v>29257.61</v>
      </c>
      <c r="AK158" s="35">
        <v>31545.57</v>
      </c>
      <c r="AL158" s="35">
        <v>32831.67</v>
      </c>
      <c r="AM158" s="35">
        <v>31614.77</v>
      </c>
      <c r="AN158" s="35">
        <v>27788.14</v>
      </c>
      <c r="AO158" s="35">
        <v>25899.62</v>
      </c>
      <c r="AP158" s="35">
        <v>27599.78</v>
      </c>
      <c r="AQ158" s="35">
        <v>28863.14</v>
      </c>
      <c r="AR158" s="35">
        <v>28078.2</v>
      </c>
      <c r="AS158" s="35">
        <v>16394.32</v>
      </c>
      <c r="AT158" s="35">
        <v>17659.52</v>
      </c>
      <c r="AU158" s="35">
        <v>21640.73</v>
      </c>
      <c r="AV158" s="35">
        <v>21833.69</v>
      </c>
      <c r="AW158" s="35">
        <v>29153.77</v>
      </c>
      <c r="AX158" s="35">
        <v>34602.870000000003</v>
      </c>
      <c r="AY158" s="35">
        <v>46292.32</v>
      </c>
      <c r="AZ158" s="35">
        <v>42411.71</v>
      </c>
      <c r="BA158" s="35">
        <v>50296.04</v>
      </c>
      <c r="BB158" s="35" t="e">
        <f t="array" aca="1" ref="BB158" ca="1">_xludf.XLOOKUP(C158,'PL TOTAL D0'!A:A,'PL TOTAL D0'!C:C,"")</f>
        <v>#NAME?</v>
      </c>
    </row>
    <row r="159" spans="1:54" ht="15.75" customHeight="1">
      <c r="A159" s="28" t="s">
        <v>18</v>
      </c>
      <c r="B159" s="3" t="s">
        <v>744</v>
      </c>
      <c r="C159" s="4" t="s">
        <v>745</v>
      </c>
      <c r="D159" s="7" t="s">
        <v>19</v>
      </c>
      <c r="E159" s="7" t="s">
        <v>20</v>
      </c>
      <c r="F159" s="7" t="s">
        <v>339</v>
      </c>
      <c r="G159" s="7" t="e">
        <f t="shared" ca="1" si="0"/>
        <v>#NAME?</v>
      </c>
      <c r="H159" s="29" t="s">
        <v>218</v>
      </c>
      <c r="I159" s="29" t="s">
        <v>41</v>
      </c>
      <c r="J159" s="7" t="str">
        <f t="shared" si="9"/>
        <v>Não</v>
      </c>
      <c r="K159" s="30">
        <v>45092</v>
      </c>
      <c r="L159" s="30">
        <v>45152</v>
      </c>
      <c r="M159" s="7" t="s">
        <v>28</v>
      </c>
      <c r="N159" s="31">
        <v>1.2E-2</v>
      </c>
      <c r="O159" s="7" t="s">
        <v>41</v>
      </c>
      <c r="P159" s="32">
        <v>0</v>
      </c>
      <c r="Q159" s="33"/>
      <c r="R159" s="33"/>
      <c r="S159" s="7" t="s">
        <v>220</v>
      </c>
      <c r="T159" s="7" t="s">
        <v>746</v>
      </c>
      <c r="U159" s="7" t="s">
        <v>94</v>
      </c>
      <c r="V159" s="29" t="e">
        <f t="shared" ca="1" si="2"/>
        <v>#NAME?</v>
      </c>
      <c r="W159" s="7"/>
      <c r="X159" s="7"/>
      <c r="Y159" s="34"/>
      <c r="Z159" s="35"/>
      <c r="AA159" s="36">
        <v>45092</v>
      </c>
      <c r="AB159" s="37"/>
      <c r="AC159" s="35"/>
      <c r="AD159" s="35"/>
      <c r="AE159" s="35"/>
      <c r="AF159" s="35"/>
      <c r="AG159" s="35"/>
      <c r="AH159" s="35"/>
      <c r="AI159" s="35">
        <v>0</v>
      </c>
      <c r="AJ159" s="35">
        <v>0</v>
      </c>
      <c r="AK159" s="35">
        <v>10052.23</v>
      </c>
      <c r="AL159" s="35">
        <v>0.01</v>
      </c>
      <c r="AM159" s="35">
        <v>0</v>
      </c>
      <c r="AN159" s="35">
        <v>0</v>
      </c>
      <c r="AO159" s="35">
        <v>0</v>
      </c>
      <c r="AP159" s="35">
        <v>0</v>
      </c>
      <c r="AQ159" s="35">
        <v>0</v>
      </c>
      <c r="AR159" s="35">
        <v>0</v>
      </c>
      <c r="AS159" s="35">
        <v>0</v>
      </c>
      <c r="AT159" s="35">
        <v>0</v>
      </c>
      <c r="AU159" s="35">
        <v>0</v>
      </c>
      <c r="AV159" s="35">
        <v>0</v>
      </c>
      <c r="AW159" s="35">
        <v>0</v>
      </c>
      <c r="AX159" s="35">
        <v>0</v>
      </c>
      <c r="AY159" s="35">
        <v>0</v>
      </c>
      <c r="AZ159" s="35">
        <v>0</v>
      </c>
      <c r="BA159" s="35">
        <v>0</v>
      </c>
      <c r="BB159" s="35" t="e">
        <f t="array" aca="1" ref="BB159" ca="1">_xludf.XLOOKUP(C159,'PL TOTAL D0'!A:A,'PL TOTAL D0'!C:C,"")</f>
        <v>#NAME?</v>
      </c>
    </row>
    <row r="160" spans="1:54" ht="15.75" customHeight="1">
      <c r="A160" s="28" t="s">
        <v>18</v>
      </c>
      <c r="B160" s="78" t="s">
        <v>747</v>
      </c>
      <c r="C160" s="4" t="s">
        <v>748</v>
      </c>
      <c r="D160" s="7" t="s">
        <v>19</v>
      </c>
      <c r="E160" s="7" t="s">
        <v>20</v>
      </c>
      <c r="F160" s="7" t="s">
        <v>339</v>
      </c>
      <c r="G160" s="7" t="e">
        <f t="shared" ca="1" si="0"/>
        <v>#NAME?</v>
      </c>
      <c r="H160" s="29" t="s">
        <v>227</v>
      </c>
      <c r="I160" s="29" t="s">
        <v>41</v>
      </c>
      <c r="J160" s="7" t="str">
        <f t="shared" si="9"/>
        <v>Sim</v>
      </c>
      <c r="K160" s="30">
        <v>45135</v>
      </c>
      <c r="L160" s="7"/>
      <c r="M160" s="7" t="s">
        <v>138</v>
      </c>
      <c r="N160" s="31">
        <v>1.4999999999999999E-2</v>
      </c>
      <c r="O160" s="7" t="s">
        <v>29</v>
      </c>
      <c r="P160" s="32">
        <v>0.1</v>
      </c>
      <c r="Q160" s="28" t="s">
        <v>749</v>
      </c>
      <c r="R160" s="33" t="s">
        <v>750</v>
      </c>
      <c r="S160" s="7" t="s">
        <v>220</v>
      </c>
      <c r="T160" s="7" t="s">
        <v>746</v>
      </c>
      <c r="U160" s="7" t="s">
        <v>94</v>
      </c>
      <c r="V160" s="29" t="e">
        <f t="shared" ca="1" si="2"/>
        <v>#NAME?</v>
      </c>
      <c r="W160" s="7"/>
      <c r="X160" s="7"/>
      <c r="Y160" s="34" t="s">
        <v>222</v>
      </c>
      <c r="Z160" s="35"/>
      <c r="AA160" s="36">
        <v>45135</v>
      </c>
      <c r="AB160" s="37">
        <v>49075100007144</v>
      </c>
      <c r="AC160" s="35"/>
      <c r="AD160" s="35"/>
      <c r="AE160" s="35"/>
      <c r="AF160" s="35"/>
      <c r="AG160" s="35"/>
      <c r="AH160" s="35"/>
      <c r="AI160" s="35"/>
      <c r="AJ160" s="35"/>
      <c r="AK160" s="35"/>
      <c r="AL160" s="35">
        <v>10091.93</v>
      </c>
      <c r="AM160" s="35">
        <v>111690.06</v>
      </c>
      <c r="AN160" s="35">
        <v>226896.08</v>
      </c>
      <c r="AO160" s="35">
        <v>256710.05</v>
      </c>
      <c r="AP160" s="35">
        <v>261983.09</v>
      </c>
      <c r="AQ160" s="35">
        <v>266625.69</v>
      </c>
      <c r="AR160" s="35">
        <v>262459.89</v>
      </c>
      <c r="AS160" s="35">
        <v>266173.15000000002</v>
      </c>
      <c r="AT160" s="35">
        <v>268734.95</v>
      </c>
      <c r="AU160" s="35">
        <v>231977.24</v>
      </c>
      <c r="AV160" s="35">
        <v>231374</v>
      </c>
      <c r="AW160" s="35">
        <v>190442.4</v>
      </c>
      <c r="AX160" s="35">
        <v>158159.4</v>
      </c>
      <c r="AY160" s="35">
        <v>159980.41</v>
      </c>
      <c r="AZ160" s="35">
        <v>159149.35999999999</v>
      </c>
      <c r="BA160" s="35">
        <v>157998.16</v>
      </c>
      <c r="BB160" s="35" t="e">
        <f t="array" aca="1" ref="BB160" ca="1">_xludf.XLOOKUP(C160,'PL TOTAL D0'!A:A,'PL TOTAL D0'!C:C,"")</f>
        <v>#NAME?</v>
      </c>
    </row>
    <row r="161" spans="1:54" ht="15.75" customHeight="1">
      <c r="A161" s="28" t="s">
        <v>18</v>
      </c>
      <c r="B161" s="3" t="s">
        <v>58</v>
      </c>
      <c r="C161" s="4" t="s">
        <v>59</v>
      </c>
      <c r="D161" s="7" t="s">
        <v>19</v>
      </c>
      <c r="E161" s="7" t="s">
        <v>20</v>
      </c>
      <c r="F161" s="7" t="s">
        <v>290</v>
      </c>
      <c r="G161" s="7" t="e">
        <f t="shared" ca="1" si="0"/>
        <v>#NAME?</v>
      </c>
      <c r="H161" s="29" t="s">
        <v>239</v>
      </c>
      <c r="I161" s="29" t="s">
        <v>395</v>
      </c>
      <c r="J161" s="7" t="str">
        <f t="shared" si="9"/>
        <v>Não</v>
      </c>
      <c r="K161" s="30">
        <v>45132</v>
      </c>
      <c r="L161" s="30"/>
      <c r="M161" s="79" t="s">
        <v>138</v>
      </c>
      <c r="N161" s="31">
        <v>1.4999999999999999E-2</v>
      </c>
      <c r="O161" s="7" t="s">
        <v>29</v>
      </c>
      <c r="P161" s="32">
        <v>0.1</v>
      </c>
      <c r="Q161" s="47"/>
      <c r="R161" s="47"/>
      <c r="S161" s="7" t="s">
        <v>220</v>
      </c>
      <c r="T161" s="7" t="s">
        <v>751</v>
      </c>
      <c r="U161" s="7" t="s">
        <v>94</v>
      </c>
      <c r="V161" s="29" t="e">
        <f t="shared" ca="1" si="2"/>
        <v>#NAME?</v>
      </c>
      <c r="W161" s="7"/>
      <c r="X161" s="7"/>
      <c r="Y161" s="34" t="s">
        <v>222</v>
      </c>
      <c r="Z161" s="35"/>
      <c r="AA161" s="36">
        <v>45132</v>
      </c>
      <c r="AB161" s="37">
        <v>49075100007764</v>
      </c>
      <c r="AC161" s="35"/>
      <c r="AD161" s="35"/>
      <c r="AE161" s="35"/>
      <c r="AF161" s="35"/>
      <c r="AG161" s="35"/>
      <c r="AH161" s="35">
        <v>0</v>
      </c>
      <c r="AI161" s="35">
        <v>0</v>
      </c>
      <c r="AJ161" s="35">
        <v>0</v>
      </c>
      <c r="AK161" s="35">
        <v>0</v>
      </c>
      <c r="AL161" s="35">
        <v>222554.38</v>
      </c>
      <c r="AM161" s="35">
        <v>397321.78</v>
      </c>
      <c r="AN161" s="35">
        <v>413850.07</v>
      </c>
      <c r="AO161" s="35">
        <v>414069.55</v>
      </c>
      <c r="AP161" s="35">
        <v>339359.54</v>
      </c>
      <c r="AQ161" s="35">
        <v>346092.39</v>
      </c>
      <c r="AR161" s="35">
        <v>340505.92</v>
      </c>
      <c r="AS161" s="35">
        <v>343818.5</v>
      </c>
      <c r="AT161" s="35">
        <v>347570.86</v>
      </c>
      <c r="AU161" s="35">
        <v>345547.17</v>
      </c>
      <c r="AV161" s="35">
        <v>345333.2</v>
      </c>
      <c r="AW161" s="35">
        <v>347460.2</v>
      </c>
      <c r="AX161" s="35">
        <v>352127.2</v>
      </c>
      <c r="AY161" s="35">
        <v>355803.16</v>
      </c>
      <c r="AZ161" s="35">
        <v>352874.26</v>
      </c>
      <c r="BA161" s="35">
        <v>349590.16</v>
      </c>
      <c r="BB161" s="35" t="e">
        <f t="array" aca="1" ref="BB161" ca="1">_xludf.XLOOKUP(C161,'PL TOTAL D0'!A:A,'PL TOTAL D0'!C:C,"")</f>
        <v>#NAME?</v>
      </c>
    </row>
    <row r="162" spans="1:54" ht="15.75" customHeight="1">
      <c r="A162" s="28" t="s">
        <v>18</v>
      </c>
      <c r="B162" s="14" t="s">
        <v>752</v>
      </c>
      <c r="C162" s="4" t="s">
        <v>753</v>
      </c>
      <c r="D162" s="7" t="s">
        <v>19</v>
      </c>
      <c r="E162" s="7" t="s">
        <v>20</v>
      </c>
      <c r="F162" s="7" t="s">
        <v>290</v>
      </c>
      <c r="G162" s="7" t="e">
        <f t="shared" ca="1" si="0"/>
        <v>#NAME?</v>
      </c>
      <c r="H162" s="29" t="s">
        <v>218</v>
      </c>
      <c r="I162" s="29" t="s">
        <v>41</v>
      </c>
      <c r="J162" s="7" t="str">
        <f t="shared" si="9"/>
        <v>Não</v>
      </c>
      <c r="K162" s="30">
        <v>45034</v>
      </c>
      <c r="L162" s="76">
        <v>45274</v>
      </c>
      <c r="M162" s="7" t="s">
        <v>100</v>
      </c>
      <c r="N162" s="31">
        <v>1.2E-2</v>
      </c>
      <c r="O162" s="7" t="s">
        <v>41</v>
      </c>
      <c r="P162" s="32">
        <v>0</v>
      </c>
      <c r="Q162" s="80"/>
      <c r="R162" s="81"/>
      <c r="S162" s="7" t="s">
        <v>220</v>
      </c>
      <c r="T162" s="7" t="s">
        <v>751</v>
      </c>
      <c r="U162" s="7" t="s">
        <v>94</v>
      </c>
      <c r="V162" s="29" t="e">
        <f t="shared" ca="1" si="2"/>
        <v>#NAME?</v>
      </c>
      <c r="W162" s="7"/>
      <c r="X162" s="7"/>
      <c r="Y162" s="34"/>
      <c r="Z162" s="35"/>
      <c r="AA162" s="36">
        <v>45034</v>
      </c>
      <c r="AB162" s="37"/>
      <c r="AC162" s="35"/>
      <c r="AD162" s="35"/>
      <c r="AE162" s="35"/>
      <c r="AF162" s="35"/>
      <c r="AG162" s="35"/>
      <c r="AH162" s="35">
        <v>0</v>
      </c>
      <c r="AI162" s="35">
        <v>701999.45</v>
      </c>
      <c r="AJ162" s="35">
        <v>709503.56</v>
      </c>
      <c r="AK162" s="35">
        <v>386365.49</v>
      </c>
      <c r="AL162" s="35">
        <v>556458.32999999996</v>
      </c>
      <c r="AM162" s="35">
        <v>392514.41</v>
      </c>
      <c r="AN162" s="35">
        <v>409850.82</v>
      </c>
      <c r="AO162" s="35">
        <v>593.20000000000005</v>
      </c>
      <c r="AP162" s="35">
        <v>204.09</v>
      </c>
      <c r="AQ162" s="35">
        <v>0</v>
      </c>
      <c r="AR162" s="35">
        <v>0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35">
        <v>0</v>
      </c>
      <c r="AY162" s="35">
        <v>0</v>
      </c>
      <c r="AZ162" s="35">
        <v>0</v>
      </c>
      <c r="BA162" s="35">
        <v>0</v>
      </c>
      <c r="BB162" s="35" t="e">
        <f t="array" aca="1" ref="BB162" ca="1">_xludf.XLOOKUP(C162,'PL TOTAL D0'!A:A,'PL TOTAL D0'!C:C,"")</f>
        <v>#NAME?</v>
      </c>
    </row>
    <row r="163" spans="1:54" ht="15.75" customHeight="1">
      <c r="A163" s="28" t="s">
        <v>18</v>
      </c>
      <c r="B163" s="14" t="s">
        <v>754</v>
      </c>
      <c r="C163" s="4" t="s">
        <v>755</v>
      </c>
      <c r="D163" s="7" t="s">
        <v>19</v>
      </c>
      <c r="E163" s="7" t="s">
        <v>124</v>
      </c>
      <c r="F163" s="7" t="s">
        <v>238</v>
      </c>
      <c r="G163" s="7" t="e">
        <f t="shared" ca="1" si="0"/>
        <v>#NAME?</v>
      </c>
      <c r="H163" s="29" t="s">
        <v>239</v>
      </c>
      <c r="I163" s="29" t="s">
        <v>240</v>
      </c>
      <c r="J163" s="7" t="str">
        <f t="shared" si="9"/>
        <v>Não</v>
      </c>
      <c r="K163" s="30">
        <v>44994</v>
      </c>
      <c r="L163" s="7"/>
      <c r="M163" s="79" t="s">
        <v>100</v>
      </c>
      <c r="N163" s="31">
        <v>1.2E-2</v>
      </c>
      <c r="O163" s="7" t="s">
        <v>41</v>
      </c>
      <c r="P163" s="32">
        <v>0</v>
      </c>
      <c r="Q163" s="47"/>
      <c r="R163" s="47" t="s">
        <v>756</v>
      </c>
      <c r="S163" s="7" t="s">
        <v>220</v>
      </c>
      <c r="T163" s="7" t="s">
        <v>757</v>
      </c>
      <c r="U163" s="7" t="s">
        <v>124</v>
      </c>
      <c r="V163" s="29" t="e">
        <f t="shared" ca="1" si="2"/>
        <v>#NAME?</v>
      </c>
      <c r="W163" s="7"/>
      <c r="X163" s="7"/>
      <c r="Y163" s="34" t="s">
        <v>222</v>
      </c>
      <c r="Z163" s="35"/>
      <c r="AA163" s="36">
        <v>44994</v>
      </c>
      <c r="AB163" s="37">
        <v>49075100009333</v>
      </c>
      <c r="AC163" s="35"/>
      <c r="AD163" s="35"/>
      <c r="AE163" s="35"/>
      <c r="AF163" s="35"/>
      <c r="AG163" s="35"/>
      <c r="AH163" s="35">
        <v>100452.44</v>
      </c>
      <c r="AI163" s="35">
        <v>105350.23</v>
      </c>
      <c r="AJ163" s="35">
        <v>106502.53</v>
      </c>
      <c r="AK163" s="35">
        <v>107602.25</v>
      </c>
      <c r="AL163" s="35">
        <v>108468.23</v>
      </c>
      <c r="AM163" s="35">
        <v>109535.09</v>
      </c>
      <c r="AN163" s="35">
        <v>110405.09</v>
      </c>
      <c r="AO163" s="35">
        <v>110715.87</v>
      </c>
      <c r="AP163" s="35">
        <v>111541.89</v>
      </c>
      <c r="AQ163" s="35">
        <v>112383.29</v>
      </c>
      <c r="AR163" s="35">
        <v>113303.23</v>
      </c>
      <c r="AS163" s="35">
        <v>114098.77</v>
      </c>
      <c r="AT163" s="35">
        <v>114381.89</v>
      </c>
      <c r="AU163" s="35">
        <v>115251.75</v>
      </c>
      <c r="AV163" s="35">
        <v>116117.7</v>
      </c>
      <c r="AW163" s="35">
        <v>117040.5</v>
      </c>
      <c r="AX163" s="35">
        <v>116921.1</v>
      </c>
      <c r="AY163" s="35">
        <v>117792.88</v>
      </c>
      <c r="AZ163" s="35">
        <v>118664.73</v>
      </c>
      <c r="BA163" s="35">
        <v>0</v>
      </c>
      <c r="BB163" s="35" t="e">
        <f t="array" aca="1" ref="BB163" ca="1">_xludf.XLOOKUP(C163,'PL TOTAL D0'!A:A,'PL TOTAL D0'!C:C,"")</f>
        <v>#NAME?</v>
      </c>
    </row>
    <row r="164" spans="1:54" ht="15.75" customHeight="1">
      <c r="A164" s="28" t="s">
        <v>18</v>
      </c>
      <c r="B164" s="3" t="s">
        <v>758</v>
      </c>
      <c r="C164" s="4" t="s">
        <v>759</v>
      </c>
      <c r="D164" s="7" t="s">
        <v>19</v>
      </c>
      <c r="E164" s="7" t="s">
        <v>124</v>
      </c>
      <c r="F164" s="7" t="s">
        <v>404</v>
      </c>
      <c r="G164" s="7" t="e">
        <f t="shared" ca="1" si="0"/>
        <v>#NAME?</v>
      </c>
      <c r="H164" s="29" t="s">
        <v>218</v>
      </c>
      <c r="I164" s="29" t="s">
        <v>41</v>
      </c>
      <c r="J164" s="7" t="str">
        <f t="shared" si="9"/>
        <v>Não</v>
      </c>
      <c r="K164" s="30">
        <v>45100</v>
      </c>
      <c r="L164" s="30">
        <v>45582</v>
      </c>
      <c r="M164" s="7" t="s">
        <v>100</v>
      </c>
      <c r="N164" s="31">
        <v>1.2E-2</v>
      </c>
      <c r="O164" s="7" t="s">
        <v>41</v>
      </c>
      <c r="P164" s="32">
        <v>0</v>
      </c>
      <c r="Q164" s="47"/>
      <c r="R164" s="47"/>
      <c r="S164" s="7" t="s">
        <v>264</v>
      </c>
      <c r="T164" s="7" t="s">
        <v>760</v>
      </c>
      <c r="U164" s="7" t="s">
        <v>38</v>
      </c>
      <c r="V164" s="29" t="e">
        <f t="shared" ca="1" si="2"/>
        <v>#NAME?</v>
      </c>
      <c r="W164" s="7"/>
      <c r="X164" s="7"/>
      <c r="Y164" s="34" t="s">
        <v>222</v>
      </c>
      <c r="Z164" s="35"/>
      <c r="AA164" s="36">
        <v>45100</v>
      </c>
      <c r="AB164" s="37">
        <v>49075100007322</v>
      </c>
      <c r="AC164" s="35"/>
      <c r="AD164" s="35"/>
      <c r="AE164" s="35"/>
      <c r="AF164" s="35"/>
      <c r="AG164" s="35"/>
      <c r="AH164" s="35"/>
      <c r="AI164" s="35">
        <v>0</v>
      </c>
      <c r="AJ164" s="35">
        <v>0</v>
      </c>
      <c r="AK164" s="35">
        <v>1311380.19</v>
      </c>
      <c r="AL164" s="35">
        <v>2330169.23</v>
      </c>
      <c r="AM164" s="35">
        <v>2254706.17</v>
      </c>
      <c r="AN164" s="35">
        <v>14478.09</v>
      </c>
      <c r="AO164" s="35">
        <v>13659.99</v>
      </c>
      <c r="AP164" s="35">
        <v>13767.03</v>
      </c>
      <c r="AQ164" s="35">
        <v>13878.82</v>
      </c>
      <c r="AR164" s="35">
        <v>14000.74</v>
      </c>
      <c r="AS164" s="35">
        <v>14124.45</v>
      </c>
      <c r="AT164" s="35">
        <v>14230.92</v>
      </c>
      <c r="AU164" s="35">
        <v>14345.37</v>
      </c>
      <c r="AV164" s="35">
        <v>14450.94</v>
      </c>
      <c r="AW164" s="35">
        <v>14553.95</v>
      </c>
      <c r="AX164" s="35">
        <v>14674.39</v>
      </c>
      <c r="AY164" s="35">
        <v>14763.21</v>
      </c>
      <c r="AZ164" s="35">
        <v>14564.1</v>
      </c>
      <c r="BA164" s="35">
        <v>0</v>
      </c>
      <c r="BB164" s="35" t="e">
        <f t="array" aca="1" ref="BB164" ca="1">_xludf.XLOOKUP(C164,'PL TOTAL D0'!A:A,'PL TOTAL D0'!C:C,"")</f>
        <v>#NAME?</v>
      </c>
    </row>
    <row r="165" spans="1:54" ht="15.75" customHeight="1">
      <c r="A165" s="28" t="s">
        <v>18</v>
      </c>
      <c r="B165" s="3" t="s">
        <v>758</v>
      </c>
      <c r="C165" s="4" t="s">
        <v>761</v>
      </c>
      <c r="D165" s="7" t="s">
        <v>19</v>
      </c>
      <c r="E165" s="7" t="s">
        <v>124</v>
      </c>
      <c r="F165" s="7" t="s">
        <v>404</v>
      </c>
      <c r="G165" s="7" t="e">
        <f t="shared" ca="1" si="0"/>
        <v>#NAME?</v>
      </c>
      <c r="H165" s="29" t="s">
        <v>218</v>
      </c>
      <c r="I165" s="29" t="s">
        <v>41</v>
      </c>
      <c r="J165" s="7" t="str">
        <f t="shared" si="9"/>
        <v>Não</v>
      </c>
      <c r="K165" s="30">
        <v>45166</v>
      </c>
      <c r="L165" s="30">
        <v>45582</v>
      </c>
      <c r="M165" s="7" t="s">
        <v>100</v>
      </c>
      <c r="N165" s="31">
        <v>1.2E-2</v>
      </c>
      <c r="O165" s="7" t="s">
        <v>41</v>
      </c>
      <c r="P165" s="32">
        <v>0</v>
      </c>
      <c r="Q165" s="47"/>
      <c r="R165" s="47"/>
      <c r="S165" s="7" t="s">
        <v>264</v>
      </c>
      <c r="T165" s="7" t="s">
        <v>760</v>
      </c>
      <c r="U165" s="7" t="s">
        <v>38</v>
      </c>
      <c r="V165" s="29" t="e">
        <f t="shared" ca="1" si="2"/>
        <v>#NAME?</v>
      </c>
      <c r="W165" s="7"/>
      <c r="X165" s="7"/>
      <c r="Y165" s="34" t="s">
        <v>222</v>
      </c>
      <c r="Z165" s="35"/>
      <c r="AA165" s="36">
        <v>45166</v>
      </c>
      <c r="AB165" s="37">
        <v>49075100011291</v>
      </c>
      <c r="AC165" s="35"/>
      <c r="AD165" s="35"/>
      <c r="AE165" s="35"/>
      <c r="AF165" s="35"/>
      <c r="AG165" s="35"/>
      <c r="AH165" s="35"/>
      <c r="AI165" s="35"/>
      <c r="AJ165" s="35"/>
      <c r="AK165" s="35"/>
      <c r="AL165" s="35">
        <v>0</v>
      </c>
      <c r="AM165" s="35">
        <v>0</v>
      </c>
      <c r="AN165" s="35">
        <v>0</v>
      </c>
      <c r="AO165" s="35">
        <v>0</v>
      </c>
      <c r="AP165" s="35">
        <v>0</v>
      </c>
      <c r="AQ165" s="35">
        <v>0</v>
      </c>
      <c r="AR165" s="35">
        <v>0</v>
      </c>
      <c r="AS165" s="35">
        <v>0</v>
      </c>
      <c r="AT165" s="35">
        <v>0</v>
      </c>
      <c r="AU165" s="35">
        <v>0</v>
      </c>
      <c r="AV165" s="35">
        <v>0</v>
      </c>
      <c r="AW165" s="35">
        <v>0</v>
      </c>
      <c r="AX165" s="35">
        <v>0</v>
      </c>
      <c r="AY165" s="35">
        <v>0</v>
      </c>
      <c r="AZ165" s="35">
        <v>0</v>
      </c>
      <c r="BA165" s="35">
        <v>0</v>
      </c>
      <c r="BB165" s="35" t="e">
        <f t="array" aca="1" ref="BB165" ca="1">_xludf.XLOOKUP(C165,'PL TOTAL D0'!A:A,'PL TOTAL D0'!C:C,"")</f>
        <v>#NAME?</v>
      </c>
    </row>
    <row r="166" spans="1:54" ht="15.75" customHeight="1">
      <c r="A166" s="28" t="s">
        <v>18</v>
      </c>
      <c r="B166" s="3" t="s">
        <v>762</v>
      </c>
      <c r="C166" s="4" t="s">
        <v>763</v>
      </c>
      <c r="D166" s="7" t="s">
        <v>143</v>
      </c>
      <c r="E166" s="7" t="s">
        <v>38</v>
      </c>
      <c r="F166" s="7" t="s">
        <v>272</v>
      </c>
      <c r="G166" s="7" t="e">
        <f t="shared" ca="1" si="0"/>
        <v>#NAME?</v>
      </c>
      <c r="H166" s="29" t="s">
        <v>227</v>
      </c>
      <c r="I166" s="29" t="s">
        <v>41</v>
      </c>
      <c r="J166" s="7" t="str">
        <f t="shared" si="9"/>
        <v>Não</v>
      </c>
      <c r="K166" s="30">
        <v>45539</v>
      </c>
      <c r="L166" s="30"/>
      <c r="M166" s="79" t="s">
        <v>138</v>
      </c>
      <c r="N166" s="31">
        <v>1.4999999999999999E-2</v>
      </c>
      <c r="O166" s="7" t="s">
        <v>29</v>
      </c>
      <c r="P166" s="32">
        <v>0.1</v>
      </c>
      <c r="Q166" s="28"/>
      <c r="R166" s="47"/>
      <c r="S166" s="7" t="s">
        <v>220</v>
      </c>
      <c r="T166" s="7" t="s">
        <v>764</v>
      </c>
      <c r="U166" s="7" t="s">
        <v>38</v>
      </c>
      <c r="V166" s="29" t="e">
        <f t="shared" ca="1" si="2"/>
        <v>#NAME?</v>
      </c>
      <c r="W166" s="7"/>
      <c r="X166" s="7" t="s">
        <v>32</v>
      </c>
      <c r="Y166" s="34"/>
      <c r="Z166" s="35"/>
      <c r="AA166" s="35"/>
      <c r="AB166" s="37">
        <v>49075100015686</v>
      </c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>
        <v>561185.26</v>
      </c>
      <c r="BA166" s="35">
        <v>480946.54</v>
      </c>
      <c r="BB166" s="35" t="e">
        <f t="array" aca="1" ref="BB166" ca="1">_xludf.XLOOKUP(C166,'PL TOTAL D0'!A:A,'PL TOTAL D0'!C:C,"")</f>
        <v>#NAME?</v>
      </c>
    </row>
    <row r="167" spans="1:54" ht="15.75" customHeight="1">
      <c r="A167" s="28" t="s">
        <v>18</v>
      </c>
      <c r="B167" s="3" t="s">
        <v>765</v>
      </c>
      <c r="C167" s="4" t="s">
        <v>766</v>
      </c>
      <c r="D167" s="7" t="s">
        <v>19</v>
      </c>
      <c r="E167" s="7" t="s">
        <v>20</v>
      </c>
      <c r="F167" s="7" t="s">
        <v>339</v>
      </c>
      <c r="G167" s="7" t="e">
        <f t="shared" ca="1" si="0"/>
        <v>#NAME?</v>
      </c>
      <c r="H167" s="29" t="s">
        <v>239</v>
      </c>
      <c r="I167" s="29" t="s">
        <v>286</v>
      </c>
      <c r="J167" s="7" t="str">
        <f t="shared" si="9"/>
        <v>Não</v>
      </c>
      <c r="K167" s="30">
        <v>45149</v>
      </c>
      <c r="L167" s="30"/>
      <c r="M167" s="79" t="s">
        <v>28</v>
      </c>
      <c r="N167" s="31">
        <v>1.2E-2</v>
      </c>
      <c r="O167" s="7" t="s">
        <v>29</v>
      </c>
      <c r="P167" s="32">
        <v>0.1</v>
      </c>
      <c r="Q167" s="28"/>
      <c r="R167" s="47" t="s">
        <v>767</v>
      </c>
      <c r="S167" s="7" t="s">
        <v>220</v>
      </c>
      <c r="T167" s="7" t="s">
        <v>768</v>
      </c>
      <c r="U167" s="7" t="s">
        <v>94</v>
      </c>
      <c r="V167" s="29" t="e">
        <f t="shared" ca="1" si="2"/>
        <v>#NAME?</v>
      </c>
      <c r="W167" s="7"/>
      <c r="X167" s="7"/>
      <c r="Y167" s="34" t="s">
        <v>222</v>
      </c>
      <c r="Z167" s="35"/>
      <c r="AA167" s="36">
        <v>45149</v>
      </c>
      <c r="AB167" s="37">
        <v>49075100012245</v>
      </c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>
        <v>20122.09</v>
      </c>
      <c r="AN167" s="35">
        <v>334465.94</v>
      </c>
      <c r="AO167" s="35">
        <v>335443.65999999997</v>
      </c>
      <c r="AP167" s="35">
        <v>370027.02</v>
      </c>
      <c r="AQ167" s="35">
        <v>515177.48</v>
      </c>
      <c r="AR167" s="35">
        <v>513140.4</v>
      </c>
      <c r="AS167" s="35">
        <v>514441.1</v>
      </c>
      <c r="AT167" s="35">
        <v>519788.9</v>
      </c>
      <c r="AU167" s="35">
        <v>544028.82999999996</v>
      </c>
      <c r="AV167" s="35">
        <v>544850.5</v>
      </c>
      <c r="AW167" s="35">
        <v>561634.30000000005</v>
      </c>
      <c r="AX167" s="35">
        <v>567918.5</v>
      </c>
      <c r="AY167" s="35">
        <v>590465.13</v>
      </c>
      <c r="AZ167" s="35">
        <v>592065.62</v>
      </c>
      <c r="BA167" s="35">
        <v>0</v>
      </c>
      <c r="BB167" s="35" t="e">
        <f t="array" aca="1" ref="BB167" ca="1">_xludf.XLOOKUP(C167,'PL TOTAL D0'!A:A,'PL TOTAL D0'!C:C,"")</f>
        <v>#NAME?</v>
      </c>
    </row>
    <row r="168" spans="1:54" ht="15.75" customHeight="1">
      <c r="A168" s="28" t="s">
        <v>18</v>
      </c>
      <c r="B168" s="3" t="s">
        <v>769</v>
      </c>
      <c r="C168" s="4" t="s">
        <v>770</v>
      </c>
      <c r="D168" s="7" t="s">
        <v>19</v>
      </c>
      <c r="E168" s="7" t="s">
        <v>124</v>
      </c>
      <c r="F168" s="7" t="s">
        <v>238</v>
      </c>
      <c r="G168" s="7" t="e">
        <f t="shared" ca="1" si="0"/>
        <v>#NAME?</v>
      </c>
      <c r="H168" s="29" t="s">
        <v>218</v>
      </c>
      <c r="I168" s="29" t="s">
        <v>41</v>
      </c>
      <c r="J168" s="7" t="str">
        <f t="shared" si="9"/>
        <v>Não</v>
      </c>
      <c r="K168" s="30">
        <v>44951</v>
      </c>
      <c r="L168" s="30">
        <v>45308</v>
      </c>
      <c r="M168" s="7" t="s">
        <v>138</v>
      </c>
      <c r="N168" s="31">
        <v>1.4999999999999999E-2</v>
      </c>
      <c r="O168" s="7" t="s">
        <v>29</v>
      </c>
      <c r="P168" s="32">
        <v>0.1</v>
      </c>
      <c r="Q168" s="33"/>
      <c r="R168" s="47" t="s">
        <v>386</v>
      </c>
      <c r="S168" s="7" t="s">
        <v>220</v>
      </c>
      <c r="T168" s="7" t="s">
        <v>771</v>
      </c>
      <c r="U168" s="7" t="s">
        <v>124</v>
      </c>
      <c r="V168" s="29" t="e">
        <f t="shared" ca="1" si="2"/>
        <v>#NAME?</v>
      </c>
      <c r="W168" s="7"/>
      <c r="X168" s="7"/>
      <c r="Y168" s="34"/>
      <c r="Z168" s="35"/>
      <c r="AA168" s="36">
        <v>44951</v>
      </c>
      <c r="AB168" s="37"/>
      <c r="AC168" s="35"/>
      <c r="AD168" s="35"/>
      <c r="AE168" s="35"/>
      <c r="AF168" s="35">
        <v>316204.27</v>
      </c>
      <c r="AG168" s="35">
        <v>304847.71999999997</v>
      </c>
      <c r="AH168" s="35">
        <v>307682.12</v>
      </c>
      <c r="AI168" s="35">
        <v>309166.56</v>
      </c>
      <c r="AJ168" s="35">
        <v>198416.28</v>
      </c>
      <c r="AK168" s="35">
        <v>199994.84</v>
      </c>
      <c r="AL168" s="35">
        <v>201266.25</v>
      </c>
      <c r="AM168" s="35">
        <v>203028.42</v>
      </c>
      <c r="AN168" s="35">
        <v>204677.74</v>
      </c>
      <c r="AO168" s="35">
        <v>184.86</v>
      </c>
      <c r="AP168" s="35">
        <v>0.33</v>
      </c>
      <c r="AQ168" s="35">
        <v>0</v>
      </c>
      <c r="AR168" s="35">
        <v>0</v>
      </c>
      <c r="AS168" s="35">
        <v>0</v>
      </c>
      <c r="AT168" s="35">
        <v>0</v>
      </c>
      <c r="AU168" s="35">
        <v>0</v>
      </c>
      <c r="AV168" s="35">
        <v>0</v>
      </c>
      <c r="AW168" s="35">
        <v>0</v>
      </c>
      <c r="AX168" s="35">
        <v>0</v>
      </c>
      <c r="AY168" s="35">
        <v>0</v>
      </c>
      <c r="AZ168" s="35">
        <v>0</v>
      </c>
      <c r="BA168" s="35">
        <v>0</v>
      </c>
      <c r="BB168" s="35" t="e">
        <f t="array" aca="1" ref="BB168" ca="1">_xludf.XLOOKUP(C168,'PL TOTAL D0'!A:A,'PL TOTAL D0'!C:C,"")</f>
        <v>#NAME?</v>
      </c>
    </row>
    <row r="169" spans="1:54" ht="15" customHeight="1">
      <c r="A169" s="28" t="s">
        <v>18</v>
      </c>
      <c r="B169" s="3" t="s">
        <v>772</v>
      </c>
      <c r="C169" s="4" t="s">
        <v>773</v>
      </c>
      <c r="D169" s="7" t="s">
        <v>19</v>
      </c>
      <c r="E169" s="7" t="s">
        <v>124</v>
      </c>
      <c r="F169" s="7" t="s">
        <v>404</v>
      </c>
      <c r="G169" s="7" t="e">
        <f t="shared" ca="1" si="0"/>
        <v>#NAME?</v>
      </c>
      <c r="H169" s="29" t="s">
        <v>227</v>
      </c>
      <c r="I169" s="29" t="s">
        <v>41</v>
      </c>
      <c r="J169" s="7" t="str">
        <f t="shared" si="9"/>
        <v>Não</v>
      </c>
      <c r="K169" s="30">
        <v>45135</v>
      </c>
      <c r="L169" s="30"/>
      <c r="M169" s="7" t="s">
        <v>420</v>
      </c>
      <c r="N169" s="31">
        <v>0.02</v>
      </c>
      <c r="O169" s="7" t="s">
        <v>29</v>
      </c>
      <c r="P169" s="32">
        <v>0.2</v>
      </c>
      <c r="Q169" s="33"/>
      <c r="R169" s="33"/>
      <c r="S169" s="7" t="s">
        <v>220</v>
      </c>
      <c r="T169" s="7" t="s">
        <v>774</v>
      </c>
      <c r="U169" s="7" t="s">
        <v>112</v>
      </c>
      <c r="V169" s="29" t="e">
        <f t="shared" ca="1" si="2"/>
        <v>#NAME?</v>
      </c>
      <c r="W169" s="7"/>
      <c r="X169" s="7"/>
      <c r="Y169" s="34" t="s">
        <v>222</v>
      </c>
      <c r="Z169" s="35"/>
      <c r="AA169" s="36">
        <v>45135</v>
      </c>
      <c r="AB169" s="37">
        <v>49075100007004</v>
      </c>
      <c r="AC169" s="35"/>
      <c r="AD169" s="35"/>
      <c r="AE169" s="35"/>
      <c r="AF169" s="35"/>
      <c r="AG169" s="35"/>
      <c r="AH169" s="35">
        <v>0</v>
      </c>
      <c r="AI169" s="35">
        <v>0</v>
      </c>
      <c r="AJ169" s="35">
        <v>0</v>
      </c>
      <c r="AK169" s="35">
        <v>0</v>
      </c>
      <c r="AL169" s="35">
        <v>234730.68</v>
      </c>
      <c r="AM169" s="35">
        <v>233004.03</v>
      </c>
      <c r="AN169" s="35">
        <v>232341.14</v>
      </c>
      <c r="AO169" s="35">
        <v>229759.5</v>
      </c>
      <c r="AP169" s="35">
        <v>239272.45</v>
      </c>
      <c r="AQ169" s="35">
        <v>247282.04</v>
      </c>
      <c r="AR169" s="35">
        <v>233883.16</v>
      </c>
      <c r="AS169" s="35">
        <v>225320.9</v>
      </c>
      <c r="AT169" s="35">
        <v>226091.54</v>
      </c>
      <c r="AU169" s="35">
        <v>220398.64</v>
      </c>
      <c r="AV169" s="35">
        <v>216926.8</v>
      </c>
      <c r="AW169" s="35">
        <v>205004.5</v>
      </c>
      <c r="AX169" s="35">
        <v>209319.9</v>
      </c>
      <c r="AY169" s="35">
        <v>214050.58</v>
      </c>
      <c r="AZ169" s="35">
        <v>212516.64</v>
      </c>
      <c r="BA169" s="35">
        <v>208656.11</v>
      </c>
      <c r="BB169" s="35" t="e">
        <f t="array" aca="1" ref="BB169" ca="1">_xludf.XLOOKUP(C169,'PL TOTAL D0'!A:A,'PL TOTAL D0'!C:C,"")</f>
        <v>#NAME?</v>
      </c>
    </row>
    <row r="170" spans="1:54" ht="15.75" customHeight="1">
      <c r="A170" s="28" t="s">
        <v>18</v>
      </c>
      <c r="B170" s="3" t="s">
        <v>775</v>
      </c>
      <c r="C170" s="4" t="s">
        <v>776</v>
      </c>
      <c r="D170" s="7" t="s">
        <v>110</v>
      </c>
      <c r="E170" s="7" t="s">
        <v>38</v>
      </c>
      <c r="F170" s="7" t="s">
        <v>571</v>
      </c>
      <c r="G170" s="7" t="e">
        <f t="shared" ca="1" si="0"/>
        <v>#NAME?</v>
      </c>
      <c r="H170" s="29" t="s">
        <v>218</v>
      </c>
      <c r="I170" s="29" t="s">
        <v>41</v>
      </c>
      <c r="J170" s="7" t="str">
        <f t="shared" si="9"/>
        <v>Não</v>
      </c>
      <c r="K170" s="30">
        <v>45125</v>
      </c>
      <c r="L170" s="30">
        <v>45518</v>
      </c>
      <c r="M170" s="7" t="s">
        <v>433</v>
      </c>
      <c r="N170" s="31">
        <v>8.5000000000000006E-3</v>
      </c>
      <c r="O170" s="7" t="s">
        <v>41</v>
      </c>
      <c r="P170" s="32">
        <v>0</v>
      </c>
      <c r="Q170" s="82"/>
      <c r="R170" s="33" t="s">
        <v>777</v>
      </c>
      <c r="S170" s="7" t="s">
        <v>220</v>
      </c>
      <c r="T170" s="7" t="s">
        <v>778</v>
      </c>
      <c r="U170" s="7" t="s">
        <v>38</v>
      </c>
      <c r="V170" s="29" t="e">
        <f t="shared" ca="1" si="2"/>
        <v>#NAME?</v>
      </c>
      <c r="W170" s="7"/>
      <c r="X170" s="7"/>
      <c r="Y170" s="34" t="s">
        <v>222</v>
      </c>
      <c r="Z170" s="35"/>
      <c r="AA170" s="36">
        <v>45125</v>
      </c>
      <c r="AB170" s="37">
        <v>49075100006814</v>
      </c>
      <c r="AC170" s="35"/>
      <c r="AD170" s="35"/>
      <c r="AE170" s="35"/>
      <c r="AF170" s="35"/>
      <c r="AG170" s="35"/>
      <c r="AH170" s="35"/>
      <c r="AI170" s="35"/>
      <c r="AJ170" s="35"/>
      <c r="AK170" s="35"/>
      <c r="AL170" s="35">
        <v>398347.79</v>
      </c>
      <c r="AM170" s="35">
        <v>403615.16</v>
      </c>
      <c r="AN170" s="35">
        <v>407487.54</v>
      </c>
      <c r="AO170" s="35">
        <v>411488.48</v>
      </c>
      <c r="AP170" s="35">
        <v>414768.22</v>
      </c>
      <c r="AQ170" s="35">
        <v>418531.34</v>
      </c>
      <c r="AR170" s="35">
        <v>424134.40000000002</v>
      </c>
      <c r="AS170" s="35">
        <v>427266</v>
      </c>
      <c r="AT170" s="35">
        <v>430801.34</v>
      </c>
      <c r="AU170" s="35">
        <v>434385.6</v>
      </c>
      <c r="AV170" s="35">
        <v>437667.6</v>
      </c>
      <c r="AW170" s="35">
        <v>440898.9</v>
      </c>
      <c r="AX170" s="35">
        <v>0</v>
      </c>
      <c r="AY170" s="35">
        <v>0</v>
      </c>
      <c r="AZ170" s="35">
        <v>0</v>
      </c>
      <c r="BA170" s="35">
        <v>0</v>
      </c>
      <c r="BB170" s="35" t="e">
        <f t="array" aca="1" ref="BB170" ca="1">_xludf.XLOOKUP(C170,'PL TOTAL D0'!A:A,'PL TOTAL D0'!C:C,"")</f>
        <v>#NAME?</v>
      </c>
    </row>
    <row r="171" spans="1:54" ht="15.75" customHeight="1">
      <c r="A171" s="28" t="s">
        <v>18</v>
      </c>
      <c r="B171" s="3" t="s">
        <v>779</v>
      </c>
      <c r="C171" s="4" t="s">
        <v>780</v>
      </c>
      <c r="D171" s="7" t="s">
        <v>110</v>
      </c>
      <c r="E171" s="7" t="s">
        <v>38</v>
      </c>
      <c r="F171" s="7" t="s">
        <v>217</v>
      </c>
      <c r="G171" s="7" t="e">
        <f t="shared" ca="1" si="0"/>
        <v>#NAME?</v>
      </c>
      <c r="H171" s="29" t="s">
        <v>218</v>
      </c>
      <c r="I171" s="29" t="s">
        <v>41</v>
      </c>
      <c r="J171" s="7" t="str">
        <f t="shared" si="9"/>
        <v>Não</v>
      </c>
      <c r="K171" s="30">
        <v>45091</v>
      </c>
      <c r="L171" s="30">
        <v>45516</v>
      </c>
      <c r="M171" s="7" t="s">
        <v>781</v>
      </c>
      <c r="N171" s="31">
        <v>8.0000000000000002E-3</v>
      </c>
      <c r="O171" s="7" t="s">
        <v>41</v>
      </c>
      <c r="P171" s="32">
        <v>0</v>
      </c>
      <c r="Q171" s="33"/>
      <c r="R171" s="33" t="s">
        <v>777</v>
      </c>
      <c r="S171" s="7" t="s">
        <v>220</v>
      </c>
      <c r="T171" s="7" t="s">
        <v>782</v>
      </c>
      <c r="U171" s="7" t="s">
        <v>38</v>
      </c>
      <c r="V171" s="29" t="e">
        <f t="shared" ca="1" si="2"/>
        <v>#NAME?</v>
      </c>
      <c r="W171" s="7"/>
      <c r="X171" s="7"/>
      <c r="Y171" s="34" t="s">
        <v>222</v>
      </c>
      <c r="Z171" s="35"/>
      <c r="AA171" s="36">
        <v>45091</v>
      </c>
      <c r="AB171" s="37">
        <v>49075100008922</v>
      </c>
      <c r="AC171" s="35"/>
      <c r="AD171" s="35"/>
      <c r="AE171" s="35"/>
      <c r="AF171" s="35"/>
      <c r="AG171" s="35"/>
      <c r="AH171" s="35"/>
      <c r="AI171" s="35"/>
      <c r="AJ171" s="35"/>
      <c r="AK171" s="35">
        <v>1008445.97</v>
      </c>
      <c r="AL171" s="35">
        <v>1374434.26</v>
      </c>
      <c r="AM171" s="35">
        <v>1412260.71</v>
      </c>
      <c r="AN171" s="35">
        <v>1469971.37</v>
      </c>
      <c r="AO171" s="35">
        <v>1480823.47</v>
      </c>
      <c r="AP171" s="35">
        <v>1547379.69</v>
      </c>
      <c r="AQ171" s="35">
        <v>1599126.7</v>
      </c>
      <c r="AR171" s="35">
        <v>1610207.1</v>
      </c>
      <c r="AS171" s="35">
        <v>1618981.81</v>
      </c>
      <c r="AT171" s="35">
        <v>1633210.16</v>
      </c>
      <c r="AU171" s="35">
        <v>1685276.08</v>
      </c>
      <c r="AV171" s="35">
        <v>1695873</v>
      </c>
      <c r="AW171" s="35">
        <v>1754605</v>
      </c>
      <c r="AX171" s="35">
        <v>0</v>
      </c>
      <c r="AY171" s="35">
        <v>0</v>
      </c>
      <c r="AZ171" s="35">
        <v>0</v>
      </c>
      <c r="BA171" s="35">
        <v>0</v>
      </c>
      <c r="BB171" s="35" t="e">
        <f t="array" aca="1" ref="BB171" ca="1">_xludf.XLOOKUP(C171,'PL TOTAL D0'!A:A,'PL TOTAL D0'!C:C,"")</f>
        <v>#NAME?</v>
      </c>
    </row>
    <row r="172" spans="1:54" ht="15.75" customHeight="1">
      <c r="A172" s="28" t="s">
        <v>18</v>
      </c>
      <c r="B172" s="83" t="s">
        <v>783</v>
      </c>
      <c r="C172" s="15" t="s">
        <v>784</v>
      </c>
      <c r="D172" s="7" t="s">
        <v>19</v>
      </c>
      <c r="E172" s="7" t="s">
        <v>124</v>
      </c>
      <c r="F172" s="7" t="s">
        <v>238</v>
      </c>
      <c r="G172" s="7" t="e">
        <f t="shared" ca="1" si="0"/>
        <v>#NAME?</v>
      </c>
      <c r="H172" s="29" t="s">
        <v>227</v>
      </c>
      <c r="I172" s="29" t="s">
        <v>41</v>
      </c>
      <c r="J172" s="7" t="str">
        <f t="shared" si="9"/>
        <v>Não</v>
      </c>
      <c r="K172" s="30">
        <v>45210</v>
      </c>
      <c r="L172" s="7"/>
      <c r="M172" s="7" t="s">
        <v>334</v>
      </c>
      <c r="N172" s="31">
        <v>8.0000000000000002E-3</v>
      </c>
      <c r="O172" s="7" t="s">
        <v>335</v>
      </c>
      <c r="P172" s="32">
        <v>0.1</v>
      </c>
      <c r="Q172" s="33"/>
      <c r="R172" s="33"/>
      <c r="S172" s="7" t="s">
        <v>220</v>
      </c>
      <c r="T172" s="7" t="s">
        <v>785</v>
      </c>
      <c r="U172" s="7" t="s">
        <v>124</v>
      </c>
      <c r="V172" s="29" t="e">
        <f t="shared" ca="1" si="2"/>
        <v>#NAME?</v>
      </c>
      <c r="W172" s="7"/>
      <c r="X172" s="7"/>
      <c r="Y172" s="34" t="s">
        <v>222</v>
      </c>
      <c r="Z172" s="35"/>
      <c r="AA172" s="36">
        <v>45210</v>
      </c>
      <c r="AB172" s="37">
        <v>49075100012253</v>
      </c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>
        <v>49615.32</v>
      </c>
      <c r="AP172" s="35">
        <v>50533.38</v>
      </c>
      <c r="AQ172" s="35">
        <v>51759.93</v>
      </c>
      <c r="AR172" s="35">
        <v>101839.47</v>
      </c>
      <c r="AS172" s="35">
        <v>103856.32000000001</v>
      </c>
      <c r="AT172" s="35">
        <v>104663.11</v>
      </c>
      <c r="AU172" s="35">
        <v>103279.46</v>
      </c>
      <c r="AV172" s="35">
        <v>102932</v>
      </c>
      <c r="AW172" s="35">
        <v>102317.6</v>
      </c>
      <c r="AX172" s="35">
        <v>103461.8</v>
      </c>
      <c r="AY172" s="35">
        <v>104790.19</v>
      </c>
      <c r="AZ172" s="35">
        <v>103286.06</v>
      </c>
      <c r="BA172" s="35">
        <v>102529.54</v>
      </c>
      <c r="BB172" s="35" t="e">
        <f t="array" aca="1" ref="BB172" ca="1">_xludf.XLOOKUP(C172,'PL TOTAL D0'!A:A,'PL TOTAL D0'!C:C,"")</f>
        <v>#NAME?</v>
      </c>
    </row>
    <row r="173" spans="1:54" ht="15.75" customHeight="1">
      <c r="A173" s="28" t="s">
        <v>18</v>
      </c>
      <c r="B173" s="3" t="s">
        <v>786</v>
      </c>
      <c r="C173" s="48" t="s">
        <v>787</v>
      </c>
      <c r="D173" s="7" t="s">
        <v>19</v>
      </c>
      <c r="E173" s="7" t="s">
        <v>124</v>
      </c>
      <c r="F173" s="7" t="s">
        <v>238</v>
      </c>
      <c r="G173" s="7" t="e">
        <f t="shared" ca="1" si="0"/>
        <v>#NAME?</v>
      </c>
      <c r="H173" s="29" t="s">
        <v>227</v>
      </c>
      <c r="I173" s="29" t="s">
        <v>41</v>
      </c>
      <c r="J173" s="7" t="str">
        <f t="shared" si="9"/>
        <v>Não</v>
      </c>
      <c r="K173" s="30">
        <v>45012</v>
      </c>
      <c r="L173" s="7"/>
      <c r="M173" s="7" t="s">
        <v>100</v>
      </c>
      <c r="N173" s="31">
        <v>1.2E-2</v>
      </c>
      <c r="O173" s="7" t="s">
        <v>41</v>
      </c>
      <c r="P173" s="32">
        <v>0</v>
      </c>
      <c r="Q173" s="33"/>
      <c r="R173" s="33"/>
      <c r="S173" s="7" t="s">
        <v>220</v>
      </c>
      <c r="T173" s="7" t="s">
        <v>785</v>
      </c>
      <c r="U173" s="7" t="s">
        <v>124</v>
      </c>
      <c r="V173" s="29" t="e">
        <f t="shared" ca="1" si="2"/>
        <v>#NAME?</v>
      </c>
      <c r="W173" s="7"/>
      <c r="X173" s="7"/>
      <c r="Y173" s="34" t="s">
        <v>222</v>
      </c>
      <c r="Z173" s="35"/>
      <c r="AA173" s="36">
        <v>45012</v>
      </c>
      <c r="AB173" s="37">
        <v>49075100008590</v>
      </c>
      <c r="AC173" s="35"/>
      <c r="AD173" s="35"/>
      <c r="AE173" s="35"/>
      <c r="AF173" s="35"/>
      <c r="AG173" s="35"/>
      <c r="AH173" s="35">
        <v>872141.19</v>
      </c>
      <c r="AI173" s="35">
        <v>776700.26</v>
      </c>
      <c r="AJ173" s="35">
        <v>832614.92</v>
      </c>
      <c r="AK173" s="35">
        <v>986813.1</v>
      </c>
      <c r="AL173" s="35">
        <v>994494.78</v>
      </c>
      <c r="AM173" s="35">
        <v>1002548.97</v>
      </c>
      <c r="AN173" s="35">
        <v>1010372.48</v>
      </c>
      <c r="AO173" s="35">
        <v>1018991.99</v>
      </c>
      <c r="AP173" s="35">
        <v>1025563.17</v>
      </c>
      <c r="AQ173" s="35">
        <v>1033375.41</v>
      </c>
      <c r="AR173" s="35">
        <v>980323.12</v>
      </c>
      <c r="AS173" s="35">
        <v>988192.13</v>
      </c>
      <c r="AT173" s="35">
        <v>996713.38</v>
      </c>
      <c r="AU173" s="35">
        <v>1003549.62</v>
      </c>
      <c r="AV173" s="35">
        <v>1010548</v>
      </c>
      <c r="AW173" s="35">
        <v>1018149</v>
      </c>
      <c r="AX173" s="35">
        <v>1025075</v>
      </c>
      <c r="AY173" s="35">
        <v>1032638.06</v>
      </c>
      <c r="AZ173" s="35">
        <v>1037316.09</v>
      </c>
      <c r="BA173" s="35">
        <v>1046716.33</v>
      </c>
      <c r="BB173" s="35" t="e">
        <f t="array" aca="1" ref="BB173" ca="1">_xludf.XLOOKUP(C173,'PL TOTAL D0'!A:A,'PL TOTAL D0'!C:C,"")</f>
        <v>#NAME?</v>
      </c>
    </row>
    <row r="174" spans="1:54" ht="15.75" customHeight="1">
      <c r="A174" s="28" t="s">
        <v>18</v>
      </c>
      <c r="B174" s="3" t="s">
        <v>788</v>
      </c>
      <c r="C174" s="4" t="s">
        <v>789</v>
      </c>
      <c r="D174" s="7" t="s">
        <v>19</v>
      </c>
      <c r="E174" s="7" t="s">
        <v>38</v>
      </c>
      <c r="F174" s="7" t="s">
        <v>446</v>
      </c>
      <c r="G174" s="7" t="e">
        <f t="shared" ca="1" si="0"/>
        <v>#NAME?</v>
      </c>
      <c r="H174" s="29" t="s">
        <v>227</v>
      </c>
      <c r="I174" s="29" t="s">
        <v>41</v>
      </c>
      <c r="J174" s="7" t="str">
        <f t="shared" si="9"/>
        <v>Não</v>
      </c>
      <c r="K174" s="30">
        <v>45070</v>
      </c>
      <c r="L174" s="7"/>
      <c r="M174" s="7" t="s">
        <v>251</v>
      </c>
      <c r="N174" s="31">
        <v>0</v>
      </c>
      <c r="O174" s="7" t="s">
        <v>41</v>
      </c>
      <c r="P174" s="32">
        <v>0</v>
      </c>
      <c r="Q174" s="33"/>
      <c r="R174" s="33" t="s">
        <v>790</v>
      </c>
      <c r="S174" s="7" t="s">
        <v>220</v>
      </c>
      <c r="T174" s="7" t="s">
        <v>791</v>
      </c>
      <c r="U174" s="7" t="s">
        <v>38</v>
      </c>
      <c r="V174" s="29" t="e">
        <f t="shared" ca="1" si="2"/>
        <v>#NAME?</v>
      </c>
      <c r="W174" s="7"/>
      <c r="X174" s="7"/>
      <c r="Y174" s="34" t="s">
        <v>222</v>
      </c>
      <c r="Z174" s="35"/>
      <c r="AA174" s="36">
        <v>45070</v>
      </c>
      <c r="AB174" s="37">
        <v>49075100007888</v>
      </c>
      <c r="AC174" s="35"/>
      <c r="AD174" s="35"/>
      <c r="AE174" s="35"/>
      <c r="AF174" s="35"/>
      <c r="AG174" s="35">
        <v>0</v>
      </c>
      <c r="AH174" s="35">
        <v>0</v>
      </c>
      <c r="AI174" s="35">
        <v>0</v>
      </c>
      <c r="AJ174" s="35">
        <v>40189.89</v>
      </c>
      <c r="AK174" s="35">
        <v>40597.33</v>
      </c>
      <c r="AL174" s="35">
        <v>40979.01</v>
      </c>
      <c r="AM174" s="35">
        <v>41391.99</v>
      </c>
      <c r="AN174" s="35">
        <v>41327.199999999997</v>
      </c>
      <c r="AO174" s="35">
        <v>41555.67</v>
      </c>
      <c r="AP174" s="35">
        <v>42154.81</v>
      </c>
      <c r="AQ174" s="35">
        <v>42921.06</v>
      </c>
      <c r="AR174" s="35">
        <v>42240.85</v>
      </c>
      <c r="AS174" s="35">
        <v>42592.39</v>
      </c>
      <c r="AT174" s="35">
        <v>43052.43</v>
      </c>
      <c r="AU174" s="35">
        <v>42823.71</v>
      </c>
      <c r="AV174" s="35">
        <v>42990.73</v>
      </c>
      <c r="AW174" s="35">
        <v>43328.18</v>
      </c>
      <c r="AX174" s="35">
        <v>43712.15</v>
      </c>
      <c r="AY174" s="35">
        <v>44086.29</v>
      </c>
      <c r="AZ174" s="35">
        <v>44421.52</v>
      </c>
      <c r="BA174" s="35">
        <v>44832.21</v>
      </c>
      <c r="BB174" s="35" t="e">
        <f t="array" aca="1" ref="BB174" ca="1">_xludf.XLOOKUP(C174,'PL TOTAL D0'!A:A,'PL TOTAL D0'!C:C,"")</f>
        <v>#NAME?</v>
      </c>
    </row>
    <row r="175" spans="1:54" ht="15.75" customHeight="1">
      <c r="A175" s="28" t="s">
        <v>18</v>
      </c>
      <c r="B175" s="14" t="s">
        <v>792</v>
      </c>
      <c r="C175" s="51" t="s">
        <v>793</v>
      </c>
      <c r="D175" s="7" t="s">
        <v>19</v>
      </c>
      <c r="E175" s="7" t="s">
        <v>124</v>
      </c>
      <c r="F175" s="7" t="s">
        <v>794</v>
      </c>
      <c r="G175" s="7" t="e">
        <f t="shared" ca="1" si="0"/>
        <v>#NAME?</v>
      </c>
      <c r="H175" s="29" t="s">
        <v>218</v>
      </c>
      <c r="I175" s="29" t="s">
        <v>41</v>
      </c>
      <c r="J175" s="7" t="str">
        <f t="shared" ref="J175:J176" si="10">IF(R175=0,"Não","Sim")</f>
        <v>Sim</v>
      </c>
      <c r="K175" s="30">
        <v>45016</v>
      </c>
      <c r="L175" s="30">
        <v>45449</v>
      </c>
      <c r="M175" s="7" t="s">
        <v>100</v>
      </c>
      <c r="N175" s="31">
        <v>1.2E-2</v>
      </c>
      <c r="O175" s="7" t="s">
        <v>41</v>
      </c>
      <c r="P175" s="32">
        <v>0</v>
      </c>
      <c r="Q175" s="84"/>
      <c r="R175" s="47" t="s">
        <v>386</v>
      </c>
      <c r="S175" s="7" t="s">
        <v>220</v>
      </c>
      <c r="T175" s="7" t="s">
        <v>795</v>
      </c>
      <c r="U175" s="7" t="s">
        <v>38</v>
      </c>
      <c r="V175" s="29" t="e">
        <f t="shared" ca="1" si="2"/>
        <v>#NAME?</v>
      </c>
      <c r="W175" s="7"/>
      <c r="X175" s="7"/>
      <c r="Y175" s="34" t="s">
        <v>330</v>
      </c>
      <c r="Z175" s="35"/>
      <c r="AA175" s="36">
        <v>45016</v>
      </c>
      <c r="AB175" s="37">
        <v>49075100006725</v>
      </c>
      <c r="AC175" s="35"/>
      <c r="AD175" s="35"/>
      <c r="AE175" s="35"/>
      <c r="AF175" s="35"/>
      <c r="AG175" s="35"/>
      <c r="AH175" s="35">
        <v>150000</v>
      </c>
      <c r="AI175" s="35">
        <v>402278.31</v>
      </c>
      <c r="AJ175" s="35">
        <v>607920.44999999995</v>
      </c>
      <c r="AK175" s="35">
        <v>545178.37</v>
      </c>
      <c r="AL175" s="35">
        <v>153657.18</v>
      </c>
      <c r="AM175" s="35">
        <v>155248.84</v>
      </c>
      <c r="AN175" s="35">
        <v>156276.72</v>
      </c>
      <c r="AO175" s="35">
        <v>157671.03</v>
      </c>
      <c r="AP175" s="35">
        <v>158858.37</v>
      </c>
      <c r="AQ175" s="35">
        <v>159521.69</v>
      </c>
      <c r="AR175" s="35">
        <v>160872.74</v>
      </c>
      <c r="AS175" s="35">
        <v>161705.45000000001</v>
      </c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 t="e">
        <f t="array" aca="1" ref="BB175" ca="1">_xludf.XLOOKUP(C175,'PL TOTAL D0'!A:A,'PL TOTAL D0'!C:C,"")</f>
        <v>#NAME?</v>
      </c>
    </row>
    <row r="176" spans="1:54" ht="15.75" customHeight="1">
      <c r="A176" s="28" t="s">
        <v>18</v>
      </c>
      <c r="B176" s="14" t="s">
        <v>796</v>
      </c>
      <c r="C176" s="51" t="s">
        <v>797</v>
      </c>
      <c r="D176" s="7" t="s">
        <v>110</v>
      </c>
      <c r="E176" s="7" t="s">
        <v>38</v>
      </c>
      <c r="F176" s="7" t="s">
        <v>279</v>
      </c>
      <c r="G176" s="7" t="e">
        <f t="shared" ca="1" si="0"/>
        <v>#NAME?</v>
      </c>
      <c r="H176" s="29" t="s">
        <v>239</v>
      </c>
      <c r="I176" s="29" t="s">
        <v>280</v>
      </c>
      <c r="J176" s="7" t="str">
        <f t="shared" si="10"/>
        <v>Não</v>
      </c>
      <c r="K176" s="30">
        <v>45574</v>
      </c>
      <c r="L176" s="30"/>
      <c r="M176" s="7" t="s">
        <v>87</v>
      </c>
      <c r="N176" s="31">
        <v>3.0000000000000001E-3</v>
      </c>
      <c r="O176" s="7" t="s">
        <v>41</v>
      </c>
      <c r="P176" s="32">
        <v>0</v>
      </c>
      <c r="Q176" s="84" t="s">
        <v>798</v>
      </c>
      <c r="R176" s="47"/>
      <c r="S176" s="7" t="s">
        <v>220</v>
      </c>
      <c r="T176" s="7" t="s">
        <v>799</v>
      </c>
      <c r="U176" s="7" t="s">
        <v>112</v>
      </c>
      <c r="V176" s="29" t="e">
        <f t="shared" ca="1" si="2"/>
        <v>#NAME?</v>
      </c>
      <c r="W176" s="7"/>
      <c r="X176" s="7" t="s">
        <v>32</v>
      </c>
      <c r="Y176" s="34"/>
      <c r="Z176" s="35"/>
      <c r="AA176" s="36"/>
      <c r="AB176" s="37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>
        <v>30064.05</v>
      </c>
      <c r="BB176" s="35" t="e">
        <f t="array" aca="1" ref="BB176" ca="1">_xludf.XLOOKUP(C176,'PL TOTAL D0'!A:A,'PL TOTAL D0'!C:C,"")</f>
        <v>#NAME?</v>
      </c>
    </row>
    <row r="177" spans="1:54" ht="15.75" customHeight="1">
      <c r="A177" s="28" t="s">
        <v>18</v>
      </c>
      <c r="B177" s="14" t="s">
        <v>800</v>
      </c>
      <c r="C177" s="51" t="s">
        <v>801</v>
      </c>
      <c r="D177" s="7" t="s">
        <v>19</v>
      </c>
      <c r="E177" s="7" t="s">
        <v>38</v>
      </c>
      <c r="F177" s="7" t="s">
        <v>99</v>
      </c>
      <c r="G177" s="7" t="e">
        <f t="shared" ca="1" si="0"/>
        <v>#NAME?</v>
      </c>
      <c r="H177" s="29" t="s">
        <v>227</v>
      </c>
      <c r="I177" s="29" t="s">
        <v>41</v>
      </c>
      <c r="J177" s="7" t="str">
        <f t="shared" ref="J177:J228" si="11">IF(Q177=0,"Não","Sim")</f>
        <v>Não</v>
      </c>
      <c r="K177" s="30">
        <v>45446</v>
      </c>
      <c r="L177" s="7"/>
      <c r="M177" s="7" t="s">
        <v>28</v>
      </c>
      <c r="N177" s="31">
        <v>1.2E-2</v>
      </c>
      <c r="O177" s="7" t="s">
        <v>29</v>
      </c>
      <c r="P177" s="32">
        <v>0.1</v>
      </c>
      <c r="Q177" s="33"/>
      <c r="R177" s="33"/>
      <c r="S177" s="7" t="s">
        <v>220</v>
      </c>
      <c r="T177" s="7" t="s">
        <v>802</v>
      </c>
      <c r="U177" s="7" t="s">
        <v>38</v>
      </c>
      <c r="V177" s="29" t="e">
        <f t="shared" ca="1" si="2"/>
        <v>#NAME?</v>
      </c>
      <c r="W177" s="7"/>
      <c r="X177" s="7" t="s">
        <v>32</v>
      </c>
      <c r="Y177" s="34" t="s">
        <v>222</v>
      </c>
      <c r="Z177" s="35"/>
      <c r="AA177" s="36">
        <v>45446</v>
      </c>
      <c r="AB177" s="37">
        <v>49075100014973</v>
      </c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>
        <v>179280.5</v>
      </c>
      <c r="AX177" s="35">
        <v>178407.6</v>
      </c>
      <c r="AY177" s="35">
        <v>181335.17</v>
      </c>
      <c r="AZ177" s="35">
        <v>181827.75</v>
      </c>
      <c r="BA177" s="35">
        <v>181514.5</v>
      </c>
      <c r="BB177" s="35" t="e">
        <f t="array" aca="1" ref="BB177" ca="1">_xludf.XLOOKUP(C177,'PL TOTAL D0'!A:A,'PL TOTAL D0'!C:C,"")</f>
        <v>#NAME?</v>
      </c>
    </row>
    <row r="178" spans="1:54" ht="15.75" customHeight="1">
      <c r="A178" s="28" t="s">
        <v>18</v>
      </c>
      <c r="B178" s="78" t="s">
        <v>803</v>
      </c>
      <c r="C178" s="4" t="s">
        <v>804</v>
      </c>
      <c r="D178" s="7" t="s">
        <v>19</v>
      </c>
      <c r="E178" s="7" t="s">
        <v>38</v>
      </c>
      <c r="F178" s="7" t="s">
        <v>99</v>
      </c>
      <c r="G178" s="7" t="e">
        <f t="shared" ca="1" si="0"/>
        <v>#NAME?</v>
      </c>
      <c r="H178" s="29" t="s">
        <v>227</v>
      </c>
      <c r="I178" s="29" t="s">
        <v>41</v>
      </c>
      <c r="J178" s="7" t="str">
        <f t="shared" si="11"/>
        <v>Não</v>
      </c>
      <c r="K178" s="30">
        <v>45117</v>
      </c>
      <c r="L178" s="7"/>
      <c r="M178" s="7" t="s">
        <v>100</v>
      </c>
      <c r="N178" s="31">
        <v>8.0000000000000002E-3</v>
      </c>
      <c r="O178" s="7" t="s">
        <v>41</v>
      </c>
      <c r="P178" s="32">
        <v>0</v>
      </c>
      <c r="Q178" s="33"/>
      <c r="R178" s="46" t="s">
        <v>805</v>
      </c>
      <c r="S178" s="7" t="s">
        <v>220</v>
      </c>
      <c r="T178" s="7" t="s">
        <v>806</v>
      </c>
      <c r="U178" s="7" t="s">
        <v>124</v>
      </c>
      <c r="V178" s="29" t="e">
        <f t="shared" ca="1" si="2"/>
        <v>#NAME?</v>
      </c>
      <c r="W178" s="7"/>
      <c r="X178" s="7"/>
      <c r="Y178" s="34" t="s">
        <v>222</v>
      </c>
      <c r="Z178" s="35"/>
      <c r="AA178" s="36">
        <v>45117</v>
      </c>
      <c r="AB178" s="37">
        <v>49075100012261</v>
      </c>
      <c r="AC178" s="35"/>
      <c r="AD178" s="35"/>
      <c r="AE178" s="35"/>
      <c r="AF178" s="35"/>
      <c r="AG178" s="35"/>
      <c r="AH178" s="35"/>
      <c r="AI178" s="35"/>
      <c r="AJ178" s="35"/>
      <c r="AK178" s="35"/>
      <c r="AL178" s="35">
        <v>753620.12</v>
      </c>
      <c r="AM178" s="35">
        <v>1013078.07</v>
      </c>
      <c r="AN178" s="35">
        <v>1022017.89</v>
      </c>
      <c r="AO178" s="35">
        <v>1030597.86</v>
      </c>
      <c r="AP178" s="35">
        <v>1038949.52</v>
      </c>
      <c r="AQ178" s="35">
        <v>1044650.86</v>
      </c>
      <c r="AR178" s="35">
        <v>1052286.48</v>
      </c>
      <c r="AS178" s="35">
        <v>1060541.73</v>
      </c>
      <c r="AT178" s="35">
        <v>1069095.93</v>
      </c>
      <c r="AU178" s="35">
        <v>1072500.3899999999</v>
      </c>
      <c r="AV178" s="35">
        <v>1081149</v>
      </c>
      <c r="AW178" s="35">
        <v>1090697</v>
      </c>
      <c r="AX178" s="35">
        <v>1100696</v>
      </c>
      <c r="AY178" s="35">
        <v>1110641.48</v>
      </c>
      <c r="AZ178" s="35">
        <v>1116516.22</v>
      </c>
      <c r="BA178" s="35">
        <v>1126453.56</v>
      </c>
      <c r="BB178" s="35" t="e">
        <f t="array" aca="1" ref="BB178" ca="1">_xludf.XLOOKUP(C178,'PL TOTAL D0'!A:A,'PL TOTAL D0'!C:C,"")</f>
        <v>#NAME?</v>
      </c>
    </row>
    <row r="179" spans="1:54" ht="15.75" customHeight="1">
      <c r="A179" s="28" t="s">
        <v>18</v>
      </c>
      <c r="B179" s="42" t="s">
        <v>807</v>
      </c>
      <c r="C179" s="43" t="s">
        <v>808</v>
      </c>
      <c r="D179" s="7" t="s">
        <v>233</v>
      </c>
      <c r="E179" s="7" t="s">
        <v>38</v>
      </c>
      <c r="F179" s="7" t="s">
        <v>324</v>
      </c>
      <c r="G179" s="7" t="e">
        <f t="shared" ca="1" si="0"/>
        <v>#NAME?</v>
      </c>
      <c r="H179" s="29" t="s">
        <v>227</v>
      </c>
      <c r="I179" s="29" t="s">
        <v>41</v>
      </c>
      <c r="J179" s="7" t="str">
        <f t="shared" si="11"/>
        <v>Sim</v>
      </c>
      <c r="K179" s="30">
        <v>45418</v>
      </c>
      <c r="L179" s="7"/>
      <c r="M179" s="7" t="s">
        <v>100</v>
      </c>
      <c r="N179" s="31">
        <v>1.2E-2</v>
      </c>
      <c r="O179" s="7" t="s">
        <v>41</v>
      </c>
      <c r="P179" s="32">
        <v>0</v>
      </c>
      <c r="Q179" s="33" t="s">
        <v>809</v>
      </c>
      <c r="R179" s="13"/>
      <c r="S179" s="7" t="s">
        <v>220</v>
      </c>
      <c r="T179" s="7" t="s">
        <v>810</v>
      </c>
      <c r="U179" s="7" t="s">
        <v>31</v>
      </c>
      <c r="V179" s="29" t="e">
        <f t="shared" ca="1" si="2"/>
        <v>#NAME?</v>
      </c>
      <c r="W179" s="7"/>
      <c r="X179" s="7" t="s">
        <v>49</v>
      </c>
      <c r="Y179" s="34" t="s">
        <v>222</v>
      </c>
      <c r="Z179" s="35"/>
      <c r="AA179" s="36">
        <v>45418</v>
      </c>
      <c r="AB179" s="37">
        <v>49075100014477</v>
      </c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>
        <v>934377.7</v>
      </c>
      <c r="AW179" s="35">
        <v>942612.6</v>
      </c>
      <c r="AX179" s="35">
        <v>850951.8</v>
      </c>
      <c r="AY179" s="35">
        <v>797707.9</v>
      </c>
      <c r="AZ179" s="35">
        <v>742704.19</v>
      </c>
      <c r="BA179" s="35">
        <v>750269.68</v>
      </c>
      <c r="BB179" s="35" t="e">
        <f t="array" aca="1" ref="BB179" ca="1">_xludf.XLOOKUP(C179,'PL TOTAL D0'!A:A,'PL TOTAL D0'!C:C,"")</f>
        <v>#NAME?</v>
      </c>
    </row>
    <row r="180" spans="1:54" ht="15.75" customHeight="1">
      <c r="A180" s="28" t="s">
        <v>18</v>
      </c>
      <c r="B180" s="3" t="s">
        <v>62</v>
      </c>
      <c r="C180" s="4" t="s">
        <v>811</v>
      </c>
      <c r="D180" s="7" t="s">
        <v>19</v>
      </c>
      <c r="E180" s="7" t="s">
        <v>20</v>
      </c>
      <c r="F180" s="7" t="s">
        <v>290</v>
      </c>
      <c r="G180" s="7" t="e">
        <f t="shared" ca="1" si="0"/>
        <v>#NAME?</v>
      </c>
      <c r="H180" s="29" t="s">
        <v>239</v>
      </c>
      <c r="I180" s="29" t="s">
        <v>519</v>
      </c>
      <c r="J180" s="7" t="str">
        <f t="shared" si="11"/>
        <v>Não</v>
      </c>
      <c r="K180" s="30">
        <v>45097</v>
      </c>
      <c r="L180" s="30"/>
      <c r="M180" s="7" t="s">
        <v>132</v>
      </c>
      <c r="N180" s="31">
        <v>2.5000000000000001E-2</v>
      </c>
      <c r="O180" s="7" t="s">
        <v>260</v>
      </c>
      <c r="P180" s="32">
        <v>0.2</v>
      </c>
      <c r="Q180" s="28"/>
      <c r="R180" s="33" t="s">
        <v>812</v>
      </c>
      <c r="S180" s="7" t="s">
        <v>220</v>
      </c>
      <c r="T180" s="7" t="s">
        <v>813</v>
      </c>
      <c r="U180" s="7" t="s">
        <v>94</v>
      </c>
      <c r="V180" s="29" t="e">
        <f t="shared" ca="1" si="2"/>
        <v>#NAME?</v>
      </c>
      <c r="W180" s="7"/>
      <c r="X180" s="7"/>
      <c r="Y180" s="34" t="s">
        <v>222</v>
      </c>
      <c r="Z180" s="35"/>
      <c r="AA180" s="36">
        <v>45097</v>
      </c>
      <c r="AB180" s="37">
        <v>49075100011303</v>
      </c>
      <c r="AC180" s="35"/>
      <c r="AD180" s="35"/>
      <c r="AE180" s="35"/>
      <c r="AF180" s="35"/>
      <c r="AG180" s="35"/>
      <c r="AH180" s="35"/>
      <c r="AI180" s="35"/>
      <c r="AJ180" s="35"/>
      <c r="AK180" s="35">
        <v>0</v>
      </c>
      <c r="AL180" s="35">
        <v>0</v>
      </c>
      <c r="AM180" s="35">
        <v>0</v>
      </c>
      <c r="AN180" s="35">
        <v>30921.9</v>
      </c>
      <c r="AO180" s="35">
        <v>34481.94</v>
      </c>
      <c r="AP180" s="35">
        <v>34514.410000000003</v>
      </c>
      <c r="AQ180" s="35">
        <v>35510.54</v>
      </c>
      <c r="AR180" s="35">
        <v>35609.49</v>
      </c>
      <c r="AS180" s="35">
        <v>55722.41</v>
      </c>
      <c r="AT180" s="35">
        <v>103114.97</v>
      </c>
      <c r="AU180" s="35">
        <v>98761.01</v>
      </c>
      <c r="AV180" s="35">
        <v>96514.12</v>
      </c>
      <c r="AW180" s="35">
        <v>96362.25</v>
      </c>
      <c r="AX180" s="35">
        <v>98531.28</v>
      </c>
      <c r="AY180" s="35">
        <v>99792.9</v>
      </c>
      <c r="AZ180" s="35">
        <v>98116.52</v>
      </c>
      <c r="BA180" s="35">
        <v>94893.91</v>
      </c>
      <c r="BB180" s="35" t="e">
        <f t="array" aca="1" ref="BB180" ca="1">_xludf.XLOOKUP(C180,'PL TOTAL D0'!A:A,'PL TOTAL D0'!C:C,"")</f>
        <v>#NAME?</v>
      </c>
    </row>
    <row r="181" spans="1:54" ht="15.75" customHeight="1">
      <c r="A181" s="28" t="s">
        <v>18</v>
      </c>
      <c r="B181" s="3" t="s">
        <v>62</v>
      </c>
      <c r="C181" s="4" t="s">
        <v>63</v>
      </c>
      <c r="D181" s="7" t="s">
        <v>19</v>
      </c>
      <c r="E181" s="7" t="s">
        <v>20</v>
      </c>
      <c r="F181" s="7" t="s">
        <v>290</v>
      </c>
      <c r="G181" s="7" t="e">
        <f t="shared" ca="1" si="0"/>
        <v>#NAME?</v>
      </c>
      <c r="H181" s="29" t="s">
        <v>239</v>
      </c>
      <c r="I181" s="29" t="s">
        <v>521</v>
      </c>
      <c r="J181" s="7" t="str">
        <f t="shared" si="11"/>
        <v>Não</v>
      </c>
      <c r="K181" s="30">
        <v>45098</v>
      </c>
      <c r="L181" s="30"/>
      <c r="M181" s="7" t="s">
        <v>100</v>
      </c>
      <c r="N181" s="31">
        <v>1.2E-2</v>
      </c>
      <c r="O181" s="7" t="s">
        <v>41</v>
      </c>
      <c r="P181" s="32">
        <v>0</v>
      </c>
      <c r="Q181" s="33"/>
      <c r="R181" s="33" t="s">
        <v>814</v>
      </c>
      <c r="S181" s="7" t="s">
        <v>220</v>
      </c>
      <c r="T181" s="7" t="s">
        <v>813</v>
      </c>
      <c r="U181" s="7" t="s">
        <v>94</v>
      </c>
      <c r="V181" s="29" t="e">
        <f t="shared" ca="1" si="2"/>
        <v>#NAME?</v>
      </c>
      <c r="W181" s="7"/>
      <c r="X181" s="7"/>
      <c r="Y181" s="34" t="s">
        <v>222</v>
      </c>
      <c r="Z181" s="35"/>
      <c r="AA181" s="36">
        <v>45098</v>
      </c>
      <c r="AB181" s="37">
        <v>49075100007810</v>
      </c>
      <c r="AC181" s="35"/>
      <c r="AD181" s="35"/>
      <c r="AE181" s="35"/>
      <c r="AF181" s="35"/>
      <c r="AG181" s="35"/>
      <c r="AH181" s="35"/>
      <c r="AI181" s="35"/>
      <c r="AJ181" s="35"/>
      <c r="AK181" s="35">
        <v>0</v>
      </c>
      <c r="AL181" s="35">
        <v>0</v>
      </c>
      <c r="AM181" s="35">
        <v>261132.35</v>
      </c>
      <c r="AN181" s="35">
        <v>262140.79999999999</v>
      </c>
      <c r="AO181" s="35">
        <v>263304.76</v>
      </c>
      <c r="AP181" s="35">
        <v>266819.38</v>
      </c>
      <c r="AQ181" s="35">
        <v>269514.99</v>
      </c>
      <c r="AR181" s="35">
        <v>271647.21999999997</v>
      </c>
      <c r="AS181" s="35">
        <v>273260.46999999997</v>
      </c>
      <c r="AT181" s="35">
        <v>256018.7</v>
      </c>
      <c r="AU181" s="35">
        <v>257255.62</v>
      </c>
      <c r="AV181" s="35">
        <v>258687.4</v>
      </c>
      <c r="AW181" s="35">
        <v>260231.4</v>
      </c>
      <c r="AX181" s="35">
        <v>261309.7</v>
      </c>
      <c r="AY181" s="35">
        <v>263980.21999999997</v>
      </c>
      <c r="AZ181" s="35">
        <v>264008.36</v>
      </c>
      <c r="BA181" s="35">
        <v>266152.02</v>
      </c>
      <c r="BB181" s="35" t="e">
        <f t="array" aca="1" ref="BB181" ca="1">_xludf.XLOOKUP(C181,'PL TOTAL D0'!A:A,'PL TOTAL D0'!C:C,"")</f>
        <v>#NAME?</v>
      </c>
    </row>
    <row r="182" spans="1:54" ht="15.75" customHeight="1">
      <c r="A182" s="28" t="s">
        <v>18</v>
      </c>
      <c r="B182" s="42" t="s">
        <v>815</v>
      </c>
      <c r="C182" s="43" t="s">
        <v>816</v>
      </c>
      <c r="D182" s="7" t="s">
        <v>19</v>
      </c>
      <c r="E182" s="7" t="s">
        <v>38</v>
      </c>
      <c r="F182" s="7" t="s">
        <v>99</v>
      </c>
      <c r="G182" s="7" t="e">
        <f t="shared" ca="1" si="0"/>
        <v>#NAME?</v>
      </c>
      <c r="H182" s="29" t="s">
        <v>227</v>
      </c>
      <c r="I182" s="29" t="s">
        <v>41</v>
      </c>
      <c r="J182" s="7" t="str">
        <f t="shared" si="11"/>
        <v>Não</v>
      </c>
      <c r="K182" s="30">
        <v>45440</v>
      </c>
      <c r="L182" s="30"/>
      <c r="M182" s="85" t="s">
        <v>100</v>
      </c>
      <c r="N182" s="58">
        <v>1.2E-2</v>
      </c>
      <c r="O182" s="59" t="s">
        <v>41</v>
      </c>
      <c r="P182" s="60">
        <v>0</v>
      </c>
      <c r="Q182" s="33"/>
      <c r="R182" s="33"/>
      <c r="S182" s="7" t="s">
        <v>220</v>
      </c>
      <c r="T182" s="12" t="s">
        <v>817</v>
      </c>
      <c r="U182" s="7" t="s">
        <v>38</v>
      </c>
      <c r="V182" s="29" t="e">
        <f t="shared" ca="1" si="2"/>
        <v>#NAME?</v>
      </c>
      <c r="W182" s="7"/>
      <c r="X182" s="7" t="s">
        <v>32</v>
      </c>
      <c r="Y182" s="34" t="s">
        <v>222</v>
      </c>
      <c r="Z182" s="35"/>
      <c r="AA182" s="36">
        <v>45440</v>
      </c>
      <c r="AB182" s="37">
        <v>49075100014485</v>
      </c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>
        <v>0</v>
      </c>
      <c r="AW182" s="35">
        <v>50181.39</v>
      </c>
      <c r="AX182" s="35">
        <v>90855.05</v>
      </c>
      <c r="AY182" s="35">
        <v>508351.15</v>
      </c>
      <c r="AZ182" s="35">
        <v>846559.35</v>
      </c>
      <c r="BA182" s="35">
        <v>853179.88</v>
      </c>
      <c r="BB182" s="35" t="e">
        <f t="array" aca="1" ref="BB182" ca="1">_xludf.XLOOKUP(C182,'PL TOTAL D0'!A:A,'PL TOTAL D0'!C:C,"")</f>
        <v>#NAME?</v>
      </c>
    </row>
    <row r="183" spans="1:54" ht="15.75" customHeight="1">
      <c r="A183" s="28" t="s">
        <v>18</v>
      </c>
      <c r="B183" s="14" t="s">
        <v>818</v>
      </c>
      <c r="C183" s="4" t="s">
        <v>819</v>
      </c>
      <c r="D183" s="7" t="s">
        <v>19</v>
      </c>
      <c r="E183" s="7" t="s">
        <v>20</v>
      </c>
      <c r="F183" s="7" t="s">
        <v>290</v>
      </c>
      <c r="G183" s="7" t="e">
        <f t="shared" ca="1" si="0"/>
        <v>#NAME?</v>
      </c>
      <c r="H183" s="29" t="s">
        <v>218</v>
      </c>
      <c r="I183" s="29" t="s">
        <v>41</v>
      </c>
      <c r="J183" s="7" t="str">
        <f t="shared" si="11"/>
        <v>Não</v>
      </c>
      <c r="K183" s="30">
        <v>45166</v>
      </c>
      <c r="L183" s="30">
        <v>45177</v>
      </c>
      <c r="M183" s="7" t="s">
        <v>334</v>
      </c>
      <c r="N183" s="31">
        <v>8.0000000000000002E-3</v>
      </c>
      <c r="O183" s="7" t="s">
        <v>335</v>
      </c>
      <c r="P183" s="32">
        <v>0.1</v>
      </c>
      <c r="Q183" s="33"/>
      <c r="R183" s="33"/>
      <c r="S183" s="7" t="s">
        <v>220</v>
      </c>
      <c r="T183" s="7" t="s">
        <v>820</v>
      </c>
      <c r="U183" s="7" t="s">
        <v>94</v>
      </c>
      <c r="V183" s="29" t="e">
        <f t="shared" ca="1" si="2"/>
        <v>#NAME?</v>
      </c>
      <c r="W183" s="7"/>
      <c r="X183" s="7"/>
      <c r="Y183" s="34"/>
      <c r="Z183" s="35"/>
      <c r="AA183" s="36">
        <v>45166</v>
      </c>
      <c r="AB183" s="37"/>
      <c r="AC183" s="35"/>
      <c r="AD183" s="35"/>
      <c r="AE183" s="35"/>
      <c r="AF183" s="35"/>
      <c r="AG183" s="35"/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35">
        <v>0</v>
      </c>
      <c r="AO183" s="35">
        <v>0</v>
      </c>
      <c r="AP183" s="35">
        <v>0</v>
      </c>
      <c r="AQ183" s="35">
        <v>0</v>
      </c>
      <c r="AR183" s="35">
        <v>0</v>
      </c>
      <c r="AS183" s="35">
        <v>0</v>
      </c>
      <c r="AT183" s="35">
        <v>0</v>
      </c>
      <c r="AU183" s="35">
        <v>0</v>
      </c>
      <c r="AV183" s="35">
        <v>0</v>
      </c>
      <c r="AW183" s="35">
        <v>0</v>
      </c>
      <c r="AX183" s="35">
        <v>0</v>
      </c>
      <c r="AY183" s="35">
        <v>0</v>
      </c>
      <c r="AZ183" s="35">
        <v>0</v>
      </c>
      <c r="BA183" s="35">
        <v>0</v>
      </c>
      <c r="BB183" s="35" t="e">
        <f t="array" aca="1" ref="BB183" ca="1">_xludf.XLOOKUP(C183,'PL TOTAL D0'!A:A,'PL TOTAL D0'!C:C,"")</f>
        <v>#NAME?</v>
      </c>
    </row>
    <row r="184" spans="1:54" ht="15.75" customHeight="1">
      <c r="A184" s="28" t="s">
        <v>18</v>
      </c>
      <c r="B184" s="14" t="s">
        <v>818</v>
      </c>
      <c r="C184" s="4" t="s">
        <v>821</v>
      </c>
      <c r="D184" s="7" t="s">
        <v>19</v>
      </c>
      <c r="E184" s="7" t="s">
        <v>20</v>
      </c>
      <c r="F184" s="7" t="s">
        <v>290</v>
      </c>
      <c r="G184" s="7" t="e">
        <f t="shared" ca="1" si="0"/>
        <v>#NAME?</v>
      </c>
      <c r="H184" s="29" t="s">
        <v>218</v>
      </c>
      <c r="I184" s="29" t="s">
        <v>41</v>
      </c>
      <c r="J184" s="7" t="str">
        <f t="shared" si="11"/>
        <v>Não</v>
      </c>
      <c r="K184" s="30">
        <v>45166</v>
      </c>
      <c r="L184" s="30">
        <v>45177</v>
      </c>
      <c r="M184" s="7" t="s">
        <v>100</v>
      </c>
      <c r="N184" s="31">
        <v>1.2E-2</v>
      </c>
      <c r="O184" s="7" t="s">
        <v>41</v>
      </c>
      <c r="P184" s="32">
        <v>0</v>
      </c>
      <c r="Q184" s="33"/>
      <c r="R184" s="33"/>
      <c r="S184" s="7" t="s">
        <v>220</v>
      </c>
      <c r="T184" s="7" t="s">
        <v>820</v>
      </c>
      <c r="U184" s="7" t="s">
        <v>94</v>
      </c>
      <c r="V184" s="29" t="e">
        <f t="shared" ca="1" si="2"/>
        <v>#NAME?</v>
      </c>
      <c r="W184" s="7"/>
      <c r="X184" s="7"/>
      <c r="Y184" s="34"/>
      <c r="Z184" s="35"/>
      <c r="AA184" s="36">
        <v>45166</v>
      </c>
      <c r="AB184" s="37"/>
      <c r="AC184" s="35"/>
      <c r="AD184" s="35"/>
      <c r="AE184" s="35"/>
      <c r="AF184" s="35"/>
      <c r="AG184" s="35"/>
      <c r="AH184" s="35">
        <v>0</v>
      </c>
      <c r="AI184" s="35">
        <v>0</v>
      </c>
      <c r="AJ184" s="35">
        <v>0</v>
      </c>
      <c r="AK184" s="35">
        <v>0</v>
      </c>
      <c r="AL184" s="35">
        <v>0</v>
      </c>
      <c r="AM184" s="35">
        <v>0</v>
      </c>
      <c r="AN184" s="35">
        <v>0</v>
      </c>
      <c r="AO184" s="35">
        <v>0</v>
      </c>
      <c r="AP184" s="35">
        <v>0</v>
      </c>
      <c r="AQ184" s="35">
        <v>0</v>
      </c>
      <c r="AR184" s="35">
        <v>0</v>
      </c>
      <c r="AS184" s="35">
        <v>0</v>
      </c>
      <c r="AT184" s="35">
        <v>0</v>
      </c>
      <c r="AU184" s="35">
        <v>0</v>
      </c>
      <c r="AV184" s="35">
        <v>0</v>
      </c>
      <c r="AW184" s="35">
        <v>0</v>
      </c>
      <c r="AX184" s="35">
        <v>0</v>
      </c>
      <c r="AY184" s="35">
        <v>0</v>
      </c>
      <c r="AZ184" s="35">
        <v>0</v>
      </c>
      <c r="BA184" s="35">
        <v>0</v>
      </c>
      <c r="BB184" s="35" t="e">
        <f t="array" aca="1" ref="BB184" ca="1">_xludf.XLOOKUP(C184,'PL TOTAL D0'!A:A,'PL TOTAL D0'!C:C,"")</f>
        <v>#NAME?</v>
      </c>
    </row>
    <row r="185" spans="1:54" ht="15.75" customHeight="1">
      <c r="A185" s="28" t="s">
        <v>18</v>
      </c>
      <c r="B185" s="3" t="s">
        <v>822</v>
      </c>
      <c r="C185" s="4" t="s">
        <v>823</v>
      </c>
      <c r="D185" s="7" t="s">
        <v>19</v>
      </c>
      <c r="E185" s="7" t="s">
        <v>20</v>
      </c>
      <c r="F185" s="7" t="s">
        <v>290</v>
      </c>
      <c r="G185" s="7" t="e">
        <f t="shared" ca="1" si="0"/>
        <v>#NAME?</v>
      </c>
      <c r="H185" s="29" t="s">
        <v>239</v>
      </c>
      <c r="I185" s="29" t="s">
        <v>240</v>
      </c>
      <c r="J185" s="7" t="str">
        <f t="shared" si="11"/>
        <v>Não</v>
      </c>
      <c r="K185" s="30">
        <v>45170</v>
      </c>
      <c r="L185" s="7"/>
      <c r="M185" s="7" t="s">
        <v>100</v>
      </c>
      <c r="N185" s="31">
        <v>1.2E-2</v>
      </c>
      <c r="O185" s="7" t="s">
        <v>41</v>
      </c>
      <c r="P185" s="32">
        <v>0</v>
      </c>
      <c r="Q185" s="28"/>
      <c r="R185" s="33" t="s">
        <v>824</v>
      </c>
      <c r="S185" s="7" t="s">
        <v>220</v>
      </c>
      <c r="T185" s="7" t="s">
        <v>820</v>
      </c>
      <c r="U185" s="7" t="s">
        <v>94</v>
      </c>
      <c r="V185" s="29" t="e">
        <f t="shared" ca="1" si="2"/>
        <v>#NAME?</v>
      </c>
      <c r="W185" s="7"/>
      <c r="X185" s="7"/>
      <c r="Y185" s="35" t="s">
        <v>222</v>
      </c>
      <c r="Z185" s="35"/>
      <c r="AA185" s="36">
        <v>45170</v>
      </c>
      <c r="AB185" s="37">
        <v>49075100009430</v>
      </c>
      <c r="AC185" s="35"/>
      <c r="AD185" s="35"/>
      <c r="AE185" s="35"/>
      <c r="AF185" s="35"/>
      <c r="AG185" s="35"/>
      <c r="AH185" s="35"/>
      <c r="AI185" s="35"/>
      <c r="AJ185" s="35"/>
      <c r="AK185" s="35"/>
      <c r="AL185" s="86"/>
      <c r="AM185" s="86">
        <v>0</v>
      </c>
      <c r="AN185" s="35">
        <v>0</v>
      </c>
      <c r="AO185" s="35">
        <v>395593.05</v>
      </c>
      <c r="AP185" s="35">
        <v>401654.87</v>
      </c>
      <c r="AQ185" s="35">
        <v>406919.13</v>
      </c>
      <c r="AR185" s="35">
        <v>402261.55</v>
      </c>
      <c r="AS185" s="35">
        <v>404749.58</v>
      </c>
      <c r="AT185" s="35">
        <v>407678.64</v>
      </c>
      <c r="AU185" s="35">
        <v>407317.32</v>
      </c>
      <c r="AV185" s="35">
        <v>406950.7</v>
      </c>
      <c r="AW185" s="35">
        <v>408881</v>
      </c>
      <c r="AX185" s="35">
        <v>411635.5</v>
      </c>
      <c r="AY185" s="35">
        <v>413364.18</v>
      </c>
      <c r="AZ185" s="35">
        <v>307.14</v>
      </c>
      <c r="BA185" s="35">
        <v>307.14</v>
      </c>
      <c r="BB185" s="35" t="e">
        <f t="array" aca="1" ref="BB185" ca="1">_xludf.XLOOKUP(C185,'PL TOTAL D0'!A:A,'PL TOTAL D0'!C:C,"")</f>
        <v>#NAME?</v>
      </c>
    </row>
    <row r="186" spans="1:54" ht="15.75" customHeight="1">
      <c r="A186" s="28" t="s">
        <v>18</v>
      </c>
      <c r="B186" s="3" t="s">
        <v>825</v>
      </c>
      <c r="C186" s="4" t="s">
        <v>826</v>
      </c>
      <c r="D186" s="7" t="s">
        <v>19</v>
      </c>
      <c r="E186" s="7" t="s">
        <v>38</v>
      </c>
      <c r="F186" s="7" t="s">
        <v>530</v>
      </c>
      <c r="G186" s="7" t="e">
        <f t="shared" ca="1" si="0"/>
        <v>#NAME?</v>
      </c>
      <c r="H186" s="29" t="s">
        <v>227</v>
      </c>
      <c r="I186" s="29" t="s">
        <v>41</v>
      </c>
      <c r="J186" s="7" t="str">
        <f t="shared" si="11"/>
        <v>Não</v>
      </c>
      <c r="K186" s="30">
        <v>45464</v>
      </c>
      <c r="L186" s="7"/>
      <c r="M186" s="7" t="s">
        <v>100</v>
      </c>
      <c r="N186" s="31">
        <v>0</v>
      </c>
      <c r="O186" s="7" t="s">
        <v>41</v>
      </c>
      <c r="P186" s="32">
        <v>0</v>
      </c>
      <c r="Q186" s="28"/>
      <c r="R186" s="33"/>
      <c r="S186" s="7" t="s">
        <v>264</v>
      </c>
      <c r="T186" s="7" t="s">
        <v>827</v>
      </c>
      <c r="U186" s="7" t="s">
        <v>38</v>
      </c>
      <c r="V186" s="29" t="e">
        <f t="shared" ca="1" si="2"/>
        <v>#NAME?</v>
      </c>
      <c r="W186" s="7"/>
      <c r="X186" s="7" t="s">
        <v>32</v>
      </c>
      <c r="Y186" s="34" t="s">
        <v>222</v>
      </c>
      <c r="Z186" s="35"/>
      <c r="AA186" s="36">
        <v>45464</v>
      </c>
      <c r="AB186" s="37">
        <v>49075100014906</v>
      </c>
      <c r="AC186" s="35"/>
      <c r="AD186" s="35"/>
      <c r="AE186" s="35"/>
      <c r="AF186" s="35"/>
      <c r="AG186" s="35"/>
      <c r="AH186" s="35"/>
      <c r="AI186" s="35"/>
      <c r="AJ186" s="35"/>
      <c r="AK186" s="35"/>
      <c r="AL186" s="86"/>
      <c r="AM186" s="86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>
        <v>0</v>
      </c>
      <c r="AX186" s="35">
        <v>473224.7</v>
      </c>
      <c r="AY186" s="35">
        <v>495935.72</v>
      </c>
      <c r="AZ186" s="35">
        <v>515936.9</v>
      </c>
      <c r="BA186" s="35">
        <v>539034.72</v>
      </c>
      <c r="BB186" s="35" t="e">
        <f t="array" aca="1" ref="BB186" ca="1">_xludf.XLOOKUP(C186,'PL TOTAL D0'!A:A,'PL TOTAL D0'!C:C,"")</f>
        <v>#NAME?</v>
      </c>
    </row>
    <row r="187" spans="1:54" ht="15.75" customHeight="1">
      <c r="A187" s="28" t="s">
        <v>18</v>
      </c>
      <c r="B187" s="3" t="s">
        <v>828</v>
      </c>
      <c r="C187" s="4" t="s">
        <v>829</v>
      </c>
      <c r="D187" s="7" t="s">
        <v>19</v>
      </c>
      <c r="E187" s="7" t="s">
        <v>124</v>
      </c>
      <c r="F187" s="7" t="s">
        <v>238</v>
      </c>
      <c r="G187" s="7" t="e">
        <f t="shared" ca="1" si="0"/>
        <v>#NAME?</v>
      </c>
      <c r="H187" s="29" t="s">
        <v>239</v>
      </c>
      <c r="I187" s="29" t="s">
        <v>286</v>
      </c>
      <c r="J187" s="7" t="str">
        <f t="shared" si="11"/>
        <v>Não</v>
      </c>
      <c r="K187" s="30">
        <v>45121</v>
      </c>
      <c r="L187" s="30"/>
      <c r="M187" s="7" t="s">
        <v>547</v>
      </c>
      <c r="N187" s="31">
        <v>8.0000000000000002E-3</v>
      </c>
      <c r="O187" s="7" t="s">
        <v>41</v>
      </c>
      <c r="P187" s="32">
        <v>0</v>
      </c>
      <c r="Q187" s="33"/>
      <c r="R187" s="33" t="s">
        <v>830</v>
      </c>
      <c r="S187" s="7" t="s">
        <v>264</v>
      </c>
      <c r="T187" s="7" t="s">
        <v>831</v>
      </c>
      <c r="U187" s="7" t="s">
        <v>124</v>
      </c>
      <c r="V187" s="29" t="e">
        <f t="shared" ca="1" si="2"/>
        <v>#NAME?</v>
      </c>
      <c r="W187" s="7"/>
      <c r="X187" s="7"/>
      <c r="Y187" s="34" t="s">
        <v>330</v>
      </c>
      <c r="Z187" s="35"/>
      <c r="AA187" s="36">
        <v>45121</v>
      </c>
      <c r="AB187" s="37">
        <v>49075100008701</v>
      </c>
      <c r="AC187" s="35"/>
      <c r="AD187" s="35"/>
      <c r="AE187" s="35"/>
      <c r="AF187" s="35"/>
      <c r="AG187" s="35"/>
      <c r="AH187" s="35"/>
      <c r="AI187" s="35">
        <v>0</v>
      </c>
      <c r="AJ187" s="35">
        <v>0</v>
      </c>
      <c r="AK187" s="35">
        <v>0</v>
      </c>
      <c r="AL187" s="35">
        <v>1962080.6</v>
      </c>
      <c r="AM187" s="35">
        <v>2780342.13</v>
      </c>
      <c r="AN187" s="35">
        <v>3753566</v>
      </c>
      <c r="AO187" s="35">
        <v>2774840.6</v>
      </c>
      <c r="AP187" s="35">
        <v>2360999.31</v>
      </c>
      <c r="AQ187" s="35">
        <v>2426239.48</v>
      </c>
      <c r="AR187" s="35">
        <v>2298507.66</v>
      </c>
      <c r="AS187" s="35">
        <v>1521862.72</v>
      </c>
      <c r="AT187" s="35">
        <v>1293675.25</v>
      </c>
      <c r="AU187" s="35">
        <v>638708.18000000005</v>
      </c>
      <c r="AV187" s="35">
        <v>827636</v>
      </c>
      <c r="AW187" s="35">
        <v>834104</v>
      </c>
      <c r="AX187" s="35">
        <v>72830.47</v>
      </c>
      <c r="AY187" s="35">
        <v>72946.41</v>
      </c>
      <c r="AZ187" s="35">
        <v>0</v>
      </c>
      <c r="BA187" s="35">
        <v>0</v>
      </c>
      <c r="BB187" s="35" t="e">
        <f t="array" aca="1" ref="BB187" ca="1">_xludf.XLOOKUP(C187,'PL TOTAL D0'!A:A,'PL TOTAL D0'!C:C,"")</f>
        <v>#NAME?</v>
      </c>
    </row>
    <row r="188" spans="1:54" ht="15.75" customHeight="1">
      <c r="A188" s="28" t="s">
        <v>18</v>
      </c>
      <c r="B188" s="3" t="s">
        <v>832</v>
      </c>
      <c r="C188" s="4" t="s">
        <v>833</v>
      </c>
      <c r="D188" s="7" t="s">
        <v>110</v>
      </c>
      <c r="E188" s="7" t="s">
        <v>38</v>
      </c>
      <c r="F188" s="7" t="s">
        <v>217</v>
      </c>
      <c r="G188" s="7" t="e">
        <f t="shared" ca="1" si="0"/>
        <v>#NAME?</v>
      </c>
      <c r="H188" s="29" t="s">
        <v>239</v>
      </c>
      <c r="I188" s="29" t="s">
        <v>286</v>
      </c>
      <c r="J188" s="7" t="str">
        <f t="shared" si="11"/>
        <v>Não</v>
      </c>
      <c r="K188" s="30">
        <v>45166</v>
      </c>
      <c r="L188" s="7"/>
      <c r="M188" s="7" t="s">
        <v>138</v>
      </c>
      <c r="N188" s="31">
        <v>0.01</v>
      </c>
      <c r="O188" s="7" t="s">
        <v>29</v>
      </c>
      <c r="P188" s="32">
        <v>0.1</v>
      </c>
      <c r="Q188" s="33"/>
      <c r="R188" s="33" t="s">
        <v>834</v>
      </c>
      <c r="S188" s="7" t="s">
        <v>220</v>
      </c>
      <c r="T188" s="7" t="s">
        <v>835</v>
      </c>
      <c r="U188" s="7" t="s">
        <v>38</v>
      </c>
      <c r="V188" s="29" t="e">
        <f t="shared" ca="1" si="2"/>
        <v>#NAME?</v>
      </c>
      <c r="W188" s="7"/>
      <c r="X188" s="7"/>
      <c r="Y188" s="34" t="s">
        <v>222</v>
      </c>
      <c r="Z188" s="35"/>
      <c r="AA188" s="36">
        <v>45166</v>
      </c>
      <c r="AB188" s="37">
        <v>49075100007829</v>
      </c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>
        <v>831837.71</v>
      </c>
      <c r="AN188" s="35">
        <v>952999.84</v>
      </c>
      <c r="AO188" s="35">
        <v>994357.77</v>
      </c>
      <c r="AP188" s="35">
        <v>1014786.01</v>
      </c>
      <c r="AQ188" s="35">
        <v>1035142.28</v>
      </c>
      <c r="AR188" s="35">
        <v>1060144.5900000001</v>
      </c>
      <c r="AS188" s="35">
        <v>1072327.5900000001</v>
      </c>
      <c r="AT188" s="35">
        <v>1077534.52</v>
      </c>
      <c r="AU188" s="35">
        <v>1061620.33</v>
      </c>
      <c r="AV188" s="35">
        <v>1264675</v>
      </c>
      <c r="AW188" s="35">
        <v>1266399</v>
      </c>
      <c r="AX188" s="35">
        <v>1278681</v>
      </c>
      <c r="AY188" s="35">
        <v>0</v>
      </c>
      <c r="AZ188" s="35">
        <v>0</v>
      </c>
      <c r="BA188" s="35">
        <v>0</v>
      </c>
      <c r="BB188" s="35" t="e">
        <f t="array" aca="1" ref="BB188" ca="1">_xludf.XLOOKUP(C188,'PL TOTAL D0'!A:A,'PL TOTAL D0'!C:C,"")</f>
        <v>#NAME?</v>
      </c>
    </row>
    <row r="189" spans="1:54" ht="15.75" customHeight="1">
      <c r="A189" s="28" t="s">
        <v>18</v>
      </c>
      <c r="B189" s="42" t="s">
        <v>836</v>
      </c>
      <c r="C189" s="43" t="s">
        <v>837</v>
      </c>
      <c r="D189" s="7" t="s">
        <v>233</v>
      </c>
      <c r="E189" s="7" t="s">
        <v>38</v>
      </c>
      <c r="F189" s="7" t="s">
        <v>413</v>
      </c>
      <c r="G189" s="7" t="e">
        <f t="shared" ca="1" si="0"/>
        <v>#NAME?</v>
      </c>
      <c r="H189" s="29" t="s">
        <v>227</v>
      </c>
      <c r="I189" s="29" t="s">
        <v>41</v>
      </c>
      <c r="J189" s="7" t="str">
        <f t="shared" si="11"/>
        <v>Não</v>
      </c>
      <c r="K189" s="30">
        <v>45418</v>
      </c>
      <c r="L189" s="30"/>
      <c r="M189" s="7" t="s">
        <v>28</v>
      </c>
      <c r="N189" s="31">
        <v>1.2E-2</v>
      </c>
      <c r="O189" s="7" t="s">
        <v>29</v>
      </c>
      <c r="P189" s="32">
        <v>0.1</v>
      </c>
      <c r="Q189" s="33"/>
      <c r="R189" s="33"/>
      <c r="S189" s="7" t="s">
        <v>220</v>
      </c>
      <c r="T189" s="7" t="s">
        <v>838</v>
      </c>
      <c r="U189" s="7" t="s">
        <v>38</v>
      </c>
      <c r="V189" s="29" t="e">
        <f t="shared" ca="1" si="2"/>
        <v>#NAME?</v>
      </c>
      <c r="W189" s="7"/>
      <c r="X189" s="7" t="s">
        <v>32</v>
      </c>
      <c r="Y189" s="34" t="s">
        <v>222</v>
      </c>
      <c r="Z189" s="35"/>
      <c r="AA189" s="36">
        <v>45418</v>
      </c>
      <c r="AB189" s="37">
        <v>49075100014493</v>
      </c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>
        <v>237924</v>
      </c>
      <c r="AW189" s="35">
        <v>239680.4</v>
      </c>
      <c r="AX189" s="35">
        <v>242212.8</v>
      </c>
      <c r="AY189" s="35">
        <v>244698.16</v>
      </c>
      <c r="AZ189" s="35">
        <v>246044.24</v>
      </c>
      <c r="BA189" s="35">
        <v>246726.55</v>
      </c>
      <c r="BB189" s="35" t="e">
        <f t="array" aca="1" ref="BB189" ca="1">_xludf.XLOOKUP(C189,'PL TOTAL D0'!A:A,'PL TOTAL D0'!C:C,"")</f>
        <v>#NAME?</v>
      </c>
    </row>
    <row r="190" spans="1:54" ht="15.75" customHeight="1">
      <c r="A190" s="28" t="s">
        <v>18</v>
      </c>
      <c r="B190" s="87" t="s">
        <v>839</v>
      </c>
      <c r="C190" s="39" t="s">
        <v>840</v>
      </c>
      <c r="D190" s="7" t="s">
        <v>110</v>
      </c>
      <c r="E190" s="7" t="s">
        <v>38</v>
      </c>
      <c r="F190" s="7" t="s">
        <v>571</v>
      </c>
      <c r="G190" s="7" t="e">
        <f t="shared" ca="1" si="0"/>
        <v>#NAME?</v>
      </c>
      <c r="H190" s="29" t="s">
        <v>218</v>
      </c>
      <c r="I190" s="29" t="s">
        <v>41</v>
      </c>
      <c r="J190" s="7" t="str">
        <f t="shared" si="11"/>
        <v>Não</v>
      </c>
      <c r="K190" s="30">
        <v>45175</v>
      </c>
      <c r="L190" s="30">
        <v>45516</v>
      </c>
      <c r="M190" s="7" t="s">
        <v>100</v>
      </c>
      <c r="N190" s="31">
        <v>8.5000000000000006E-3</v>
      </c>
      <c r="O190" s="7" t="s">
        <v>41</v>
      </c>
      <c r="P190" s="32">
        <v>0</v>
      </c>
      <c r="Q190" s="82"/>
      <c r="R190" s="33" t="s">
        <v>777</v>
      </c>
      <c r="S190" s="7" t="s">
        <v>220</v>
      </c>
      <c r="T190" s="7" t="s">
        <v>841</v>
      </c>
      <c r="U190" s="7" t="s">
        <v>38</v>
      </c>
      <c r="V190" s="29" t="e">
        <f t="shared" ca="1" si="2"/>
        <v>#NAME?</v>
      </c>
      <c r="W190" s="7"/>
      <c r="X190" s="7"/>
      <c r="Y190" s="34" t="s">
        <v>222</v>
      </c>
      <c r="Z190" s="35"/>
      <c r="AA190" s="36">
        <v>45175</v>
      </c>
      <c r="AB190" s="37">
        <v>49075100003432</v>
      </c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>
        <v>0</v>
      </c>
      <c r="AN190" s="35">
        <v>834256.32</v>
      </c>
      <c r="AO190" s="35">
        <v>841298.65</v>
      </c>
      <c r="AP190" s="35">
        <v>846883.93</v>
      </c>
      <c r="AQ190" s="35">
        <v>840711.98</v>
      </c>
      <c r="AR190" s="35">
        <v>850636.02</v>
      </c>
      <c r="AS190" s="35">
        <v>836464.59</v>
      </c>
      <c r="AT190" s="35">
        <v>850022.2</v>
      </c>
      <c r="AU190" s="35">
        <v>851195.49</v>
      </c>
      <c r="AV190" s="35">
        <v>861555.1</v>
      </c>
      <c r="AW190" s="35">
        <v>868921.9</v>
      </c>
      <c r="AX190" s="35">
        <v>0</v>
      </c>
      <c r="AY190" s="35">
        <v>0</v>
      </c>
      <c r="AZ190" s="35">
        <v>0</v>
      </c>
      <c r="BA190" s="35">
        <v>0</v>
      </c>
      <c r="BB190" s="35" t="e">
        <f t="array" aca="1" ref="BB190" ca="1">_xludf.XLOOKUP(C190,'PL TOTAL D0'!A:A,'PL TOTAL D0'!C:C,"")</f>
        <v>#NAME?</v>
      </c>
    </row>
    <row r="191" spans="1:54" ht="15.75" customHeight="1">
      <c r="A191" s="28" t="s">
        <v>18</v>
      </c>
      <c r="B191" s="3" t="s">
        <v>842</v>
      </c>
      <c r="C191" s="4" t="s">
        <v>843</v>
      </c>
      <c r="D191" s="7" t="s">
        <v>19</v>
      </c>
      <c r="E191" s="7" t="s">
        <v>38</v>
      </c>
      <c r="F191" s="7" t="s">
        <v>39</v>
      </c>
      <c r="G191" s="7" t="e">
        <f t="shared" ca="1" si="0"/>
        <v>#NAME?</v>
      </c>
      <c r="H191" s="29" t="s">
        <v>227</v>
      </c>
      <c r="I191" s="29" t="s">
        <v>41</v>
      </c>
      <c r="J191" s="7" t="str">
        <f t="shared" si="11"/>
        <v>Não</v>
      </c>
      <c r="K191" s="30">
        <v>45001</v>
      </c>
      <c r="L191" s="7"/>
      <c r="M191" s="7" t="s">
        <v>100</v>
      </c>
      <c r="N191" s="31">
        <v>1.2E-2</v>
      </c>
      <c r="O191" s="7" t="s">
        <v>41</v>
      </c>
      <c r="P191" s="32">
        <v>0</v>
      </c>
      <c r="Q191" s="33"/>
      <c r="R191" s="33"/>
      <c r="S191" s="7" t="s">
        <v>220</v>
      </c>
      <c r="T191" s="7" t="s">
        <v>844</v>
      </c>
      <c r="U191" s="7" t="s">
        <v>38</v>
      </c>
      <c r="V191" s="29" t="e">
        <f t="shared" ca="1" si="2"/>
        <v>#NAME?</v>
      </c>
      <c r="W191" s="7"/>
      <c r="X191" s="7"/>
      <c r="Y191" s="34" t="s">
        <v>222</v>
      </c>
      <c r="Z191" s="35"/>
      <c r="AA191" s="36">
        <v>45001</v>
      </c>
      <c r="AB191" s="37">
        <v>49075100006210</v>
      </c>
      <c r="AC191" s="35"/>
      <c r="AD191" s="35"/>
      <c r="AE191" s="35"/>
      <c r="AF191" s="35">
        <v>0</v>
      </c>
      <c r="AG191" s="35">
        <v>0</v>
      </c>
      <c r="AH191" s="35">
        <v>50312.94</v>
      </c>
      <c r="AI191" s="35">
        <v>274798.86</v>
      </c>
      <c r="AJ191" s="35">
        <v>276929.5</v>
      </c>
      <c r="AK191" s="35">
        <v>278882.46999999997</v>
      </c>
      <c r="AL191" s="35">
        <v>281372.59000000003</v>
      </c>
      <c r="AM191" s="35">
        <v>283651.31</v>
      </c>
      <c r="AN191" s="35">
        <v>285135.3</v>
      </c>
      <c r="AO191" s="35">
        <v>286695.65000000002</v>
      </c>
      <c r="AP191" s="35">
        <v>289667.39</v>
      </c>
      <c r="AQ191" s="35">
        <v>292447.17</v>
      </c>
      <c r="AR191" s="35">
        <v>294428.81</v>
      </c>
      <c r="AS191" s="35">
        <v>295923.09999999998</v>
      </c>
      <c r="AT191" s="35">
        <v>297895.15000000002</v>
      </c>
      <c r="AU191" s="35">
        <v>299481.73</v>
      </c>
      <c r="AV191" s="35">
        <v>300414.7</v>
      </c>
      <c r="AW191" s="35">
        <v>302343.09999999998</v>
      </c>
      <c r="AX191" s="35">
        <v>303436.3</v>
      </c>
      <c r="AY191" s="35">
        <v>307534.14</v>
      </c>
      <c r="AZ191" s="35">
        <v>308759.92</v>
      </c>
      <c r="BA191" s="35">
        <v>311424.73</v>
      </c>
      <c r="BB191" s="35" t="e">
        <f t="array" aca="1" ref="BB191" ca="1">_xludf.XLOOKUP(C191,'PL TOTAL D0'!A:A,'PL TOTAL D0'!C:C,"")</f>
        <v>#NAME?</v>
      </c>
    </row>
    <row r="192" spans="1:54" ht="15.75" customHeight="1">
      <c r="A192" s="28" t="s">
        <v>18</v>
      </c>
      <c r="B192" s="3" t="s">
        <v>845</v>
      </c>
      <c r="C192" s="4" t="s">
        <v>846</v>
      </c>
      <c r="D192" s="7" t="s">
        <v>225</v>
      </c>
      <c r="E192" s="7" t="s">
        <v>124</v>
      </c>
      <c r="F192" s="7" t="s">
        <v>226</v>
      </c>
      <c r="G192" s="7" t="e">
        <f t="shared" ca="1" si="0"/>
        <v>#NAME?</v>
      </c>
      <c r="H192" s="29" t="s">
        <v>227</v>
      </c>
      <c r="I192" s="29" t="s">
        <v>41</v>
      </c>
      <c r="J192" s="7" t="str">
        <f t="shared" si="11"/>
        <v>Não</v>
      </c>
      <c r="K192" s="30">
        <v>45551</v>
      </c>
      <c r="L192" s="7"/>
      <c r="M192" s="7" t="s">
        <v>100</v>
      </c>
      <c r="N192" s="31">
        <v>1.2E-2</v>
      </c>
      <c r="O192" s="7" t="s">
        <v>41</v>
      </c>
      <c r="P192" s="32">
        <v>0</v>
      </c>
      <c r="Q192" s="33"/>
      <c r="R192" s="33"/>
      <c r="S192" s="7" t="s">
        <v>220</v>
      </c>
      <c r="T192" s="7" t="s">
        <v>847</v>
      </c>
      <c r="U192" s="7" t="s">
        <v>31</v>
      </c>
      <c r="V192" s="29" t="e">
        <f t="shared" ca="1" si="2"/>
        <v>#NAME?</v>
      </c>
      <c r="W192" s="7"/>
      <c r="X192" s="7" t="s">
        <v>230</v>
      </c>
      <c r="Y192" s="34"/>
      <c r="Z192" s="35"/>
      <c r="AA192" s="35"/>
      <c r="AB192" s="37">
        <v>49075100015791</v>
      </c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>
        <v>141681.21</v>
      </c>
      <c r="BA192" s="35">
        <v>154746.12</v>
      </c>
      <c r="BB192" s="35" t="e">
        <f t="array" aca="1" ref="BB192" ca="1">_xludf.XLOOKUP(C192,'PL TOTAL D0'!A:A,'PL TOTAL D0'!C:C,"")</f>
        <v>#NAME?</v>
      </c>
    </row>
    <row r="193" spans="1:54" ht="15.75" customHeight="1">
      <c r="A193" s="28" t="s">
        <v>18</v>
      </c>
      <c r="B193" s="14" t="s">
        <v>848</v>
      </c>
      <c r="C193" s="4" t="s">
        <v>849</v>
      </c>
      <c r="D193" s="7" t="s">
        <v>19</v>
      </c>
      <c r="E193" s="7" t="s">
        <v>124</v>
      </c>
      <c r="F193" s="7" t="s">
        <v>238</v>
      </c>
      <c r="G193" s="7" t="e">
        <f t="shared" ca="1" si="0"/>
        <v>#NAME?</v>
      </c>
      <c r="H193" s="29" t="s">
        <v>239</v>
      </c>
      <c r="I193" s="29" t="s">
        <v>240</v>
      </c>
      <c r="J193" s="7" t="str">
        <f t="shared" si="11"/>
        <v>Não</v>
      </c>
      <c r="K193" s="30">
        <v>45029</v>
      </c>
      <c r="L193" s="7"/>
      <c r="M193" s="7" t="s">
        <v>100</v>
      </c>
      <c r="N193" s="31">
        <v>0.01</v>
      </c>
      <c r="O193" s="7" t="s">
        <v>41</v>
      </c>
      <c r="P193" s="32">
        <v>0</v>
      </c>
      <c r="Q193" s="33"/>
      <c r="R193" s="33"/>
      <c r="S193" s="7" t="s">
        <v>220</v>
      </c>
      <c r="T193" s="7" t="s">
        <v>850</v>
      </c>
      <c r="U193" s="7" t="s">
        <v>124</v>
      </c>
      <c r="V193" s="29" t="e">
        <f t="shared" ca="1" si="2"/>
        <v>#NAME?</v>
      </c>
      <c r="W193" s="7"/>
      <c r="X193" s="7"/>
      <c r="Y193" s="34" t="s">
        <v>222</v>
      </c>
      <c r="Z193" s="35"/>
      <c r="AA193" s="36">
        <v>45029</v>
      </c>
      <c r="AB193" s="37">
        <v>49075100006733</v>
      </c>
      <c r="AC193" s="35"/>
      <c r="AD193" s="35"/>
      <c r="AE193" s="35"/>
      <c r="AF193" s="35"/>
      <c r="AG193" s="35"/>
      <c r="AH193" s="35">
        <v>0</v>
      </c>
      <c r="AI193" s="35">
        <v>15390.31</v>
      </c>
      <c r="AJ193" s="35">
        <v>15561.04</v>
      </c>
      <c r="AK193" s="35">
        <v>15708.24</v>
      </c>
      <c r="AL193" s="35">
        <v>12752.84</v>
      </c>
      <c r="AM193" s="35">
        <v>12827.29</v>
      </c>
      <c r="AN193" s="35">
        <v>12895.51</v>
      </c>
      <c r="AO193" s="35">
        <v>12973.3</v>
      </c>
      <c r="AP193" s="35">
        <v>13073.88</v>
      </c>
      <c r="AQ193" s="35">
        <v>16404.95</v>
      </c>
      <c r="AR193" s="35">
        <v>13511.52</v>
      </c>
      <c r="AS193" s="35">
        <v>13608.52</v>
      </c>
      <c r="AT193" s="35">
        <v>13716.42</v>
      </c>
      <c r="AU193" s="35">
        <v>13712.25</v>
      </c>
      <c r="AV193" s="35">
        <v>0</v>
      </c>
      <c r="AW193" s="35">
        <v>0.62</v>
      </c>
      <c r="AX193" s="35">
        <v>0.62</v>
      </c>
      <c r="AY193" s="35">
        <v>0.62</v>
      </c>
      <c r="AZ193" s="35">
        <v>0.62</v>
      </c>
      <c r="BA193" s="35">
        <v>0.62</v>
      </c>
      <c r="BB193" s="35" t="e">
        <f t="array" aca="1" ref="BB193" ca="1">_xludf.XLOOKUP(C193,'PL TOTAL D0'!A:A,'PL TOTAL D0'!C:C,"")</f>
        <v>#NAME?</v>
      </c>
    </row>
    <row r="194" spans="1:54" ht="15.75" customHeight="1">
      <c r="A194" s="28" t="s">
        <v>18</v>
      </c>
      <c r="B194" s="3" t="s">
        <v>851</v>
      </c>
      <c r="C194" s="4" t="s">
        <v>852</v>
      </c>
      <c r="D194" s="7" t="s">
        <v>110</v>
      </c>
      <c r="E194" s="7" t="s">
        <v>38</v>
      </c>
      <c r="F194" s="7" t="s">
        <v>853</v>
      </c>
      <c r="G194" s="7" t="e">
        <f t="shared" ca="1" si="0"/>
        <v>#NAME?</v>
      </c>
      <c r="H194" s="29" t="s">
        <v>239</v>
      </c>
      <c r="I194" s="29" t="s">
        <v>240</v>
      </c>
      <c r="J194" s="7" t="str">
        <f t="shared" si="11"/>
        <v>Não</v>
      </c>
      <c r="K194" s="30">
        <v>44935</v>
      </c>
      <c r="L194" s="7"/>
      <c r="M194" s="7" t="s">
        <v>100</v>
      </c>
      <c r="N194" s="31">
        <v>0.01</v>
      </c>
      <c r="O194" s="7" t="s">
        <v>41</v>
      </c>
      <c r="P194" s="32">
        <v>0</v>
      </c>
      <c r="Q194" s="33"/>
      <c r="R194" s="33"/>
      <c r="S194" s="7" t="s">
        <v>220</v>
      </c>
      <c r="T194" s="7" t="s">
        <v>854</v>
      </c>
      <c r="U194" s="7" t="s">
        <v>38</v>
      </c>
      <c r="V194" s="29" t="e">
        <f t="shared" ca="1" si="2"/>
        <v>#NAME?</v>
      </c>
      <c r="W194" s="7"/>
      <c r="X194" s="7"/>
      <c r="Y194" s="34" t="s">
        <v>330</v>
      </c>
      <c r="Z194" s="35"/>
      <c r="AA194" s="36">
        <v>44935</v>
      </c>
      <c r="AB194" s="37">
        <v>49075100005605</v>
      </c>
      <c r="AC194" s="35"/>
      <c r="AD194" s="35"/>
      <c r="AE194" s="35">
        <v>381298.58</v>
      </c>
      <c r="AF194" s="35">
        <v>265464.98</v>
      </c>
      <c r="AG194" s="35">
        <v>267762.34999999998</v>
      </c>
      <c r="AH194" s="35">
        <v>255619.92</v>
      </c>
      <c r="AI194" s="35">
        <v>257567.67</v>
      </c>
      <c r="AJ194" s="35">
        <v>260425.27</v>
      </c>
      <c r="AK194" s="35">
        <v>263021.44</v>
      </c>
      <c r="AL194" s="35">
        <v>265529.31</v>
      </c>
      <c r="AM194" s="35">
        <v>268251.05</v>
      </c>
      <c r="AN194" s="35">
        <v>270578.92</v>
      </c>
      <c r="AO194" s="35">
        <v>273195.75</v>
      </c>
      <c r="AP194" s="35">
        <v>275485.49</v>
      </c>
      <c r="AQ194" s="35">
        <v>277899.52000000002</v>
      </c>
      <c r="AR194" s="35">
        <v>94278.48</v>
      </c>
      <c r="AS194" s="35">
        <v>95103.42</v>
      </c>
      <c r="AT194" s="35">
        <v>96166.27</v>
      </c>
      <c r="AU194" s="35">
        <v>96200.17</v>
      </c>
      <c r="AV194" s="35">
        <v>85914.29</v>
      </c>
      <c r="AW194" s="35">
        <v>86332.19</v>
      </c>
      <c r="AX194" s="35">
        <v>0</v>
      </c>
      <c r="AY194" s="35">
        <v>0.21</v>
      </c>
      <c r="AZ194" s="35">
        <v>0.21</v>
      </c>
      <c r="BA194" s="35">
        <v>0.21</v>
      </c>
      <c r="BB194" s="35" t="e">
        <f t="array" aca="1" ref="BB194" ca="1">_xludf.XLOOKUP(C194,'PL TOTAL D0'!A:A,'PL TOTAL D0'!C:C,"")</f>
        <v>#NAME?</v>
      </c>
    </row>
    <row r="195" spans="1:54" ht="15.75" customHeight="1">
      <c r="A195" s="28" t="s">
        <v>18</v>
      </c>
      <c r="B195" s="3" t="s">
        <v>855</v>
      </c>
      <c r="C195" s="4" t="s">
        <v>856</v>
      </c>
      <c r="D195" s="7" t="s">
        <v>110</v>
      </c>
      <c r="E195" s="7" t="s">
        <v>38</v>
      </c>
      <c r="F195" s="7" t="s">
        <v>855</v>
      </c>
      <c r="G195" s="7" t="e">
        <f t="shared" ca="1" si="0"/>
        <v>#NAME?</v>
      </c>
      <c r="H195" s="29" t="s">
        <v>239</v>
      </c>
      <c r="I195" s="29" t="s">
        <v>240</v>
      </c>
      <c r="J195" s="7" t="str">
        <f t="shared" si="11"/>
        <v>Não</v>
      </c>
      <c r="K195" s="30">
        <v>45000</v>
      </c>
      <c r="L195" s="7"/>
      <c r="M195" s="7" t="s">
        <v>420</v>
      </c>
      <c r="N195" s="31">
        <v>0.02</v>
      </c>
      <c r="O195" s="7" t="s">
        <v>29</v>
      </c>
      <c r="P195" s="32">
        <v>0.2</v>
      </c>
      <c r="Q195" s="33"/>
      <c r="R195" s="33"/>
      <c r="S195" s="7" t="s">
        <v>220</v>
      </c>
      <c r="T195" s="7" t="s">
        <v>857</v>
      </c>
      <c r="U195" s="7" t="s">
        <v>38</v>
      </c>
      <c r="V195" s="29" t="e">
        <f t="shared" ca="1" si="2"/>
        <v>#NAME?</v>
      </c>
      <c r="W195" s="7"/>
      <c r="X195" s="7"/>
      <c r="Y195" s="34" t="s">
        <v>222</v>
      </c>
      <c r="Z195" s="35"/>
      <c r="AA195" s="36">
        <v>45000</v>
      </c>
      <c r="AB195" s="37">
        <v>49075100004455</v>
      </c>
      <c r="AC195" s="35"/>
      <c r="AD195" s="35"/>
      <c r="AE195" s="35"/>
      <c r="AF195" s="35">
        <v>0</v>
      </c>
      <c r="AG195" s="35">
        <v>0</v>
      </c>
      <c r="AH195" s="35">
        <v>17955.96</v>
      </c>
      <c r="AI195" s="35">
        <v>18549.919999999998</v>
      </c>
      <c r="AJ195" s="35">
        <v>1010.11</v>
      </c>
      <c r="AK195" s="35">
        <v>1019.44</v>
      </c>
      <c r="AL195" s="35">
        <v>1029.0999999999999</v>
      </c>
      <c r="AM195" s="35">
        <v>1041.1199999999999</v>
      </c>
      <c r="AN195" s="35">
        <v>1051.55</v>
      </c>
      <c r="AO195" s="35">
        <v>1062.82</v>
      </c>
      <c r="AP195" s="35">
        <v>1072.3</v>
      </c>
      <c r="AQ195" s="35">
        <v>1082.1500000000001</v>
      </c>
      <c r="AR195" s="35">
        <v>1092.8800000000001</v>
      </c>
      <c r="AS195" s="35">
        <v>1104.97</v>
      </c>
      <c r="AT195" s="35">
        <v>1119.31</v>
      </c>
      <c r="AU195" s="35">
        <v>1111.57</v>
      </c>
      <c r="AV195" s="35">
        <v>1106.6500000000001</v>
      </c>
      <c r="AW195" s="35">
        <v>1113.67</v>
      </c>
      <c r="AX195" s="35">
        <v>1120.93</v>
      </c>
      <c r="AY195" s="35">
        <v>1134.95</v>
      </c>
      <c r="AZ195" s="35">
        <v>1136.69</v>
      </c>
      <c r="BA195" s="35">
        <v>1136.08</v>
      </c>
      <c r="BB195" s="35" t="e">
        <f t="array" aca="1" ref="BB195" ca="1">_xludf.XLOOKUP(C195,'PL TOTAL D0'!A:A,'PL TOTAL D0'!C:C,"")</f>
        <v>#NAME?</v>
      </c>
    </row>
    <row r="196" spans="1:54" ht="15.75" customHeight="1">
      <c r="A196" s="28" t="s">
        <v>18</v>
      </c>
      <c r="B196" s="3" t="s">
        <v>858</v>
      </c>
      <c r="C196" s="4" t="s">
        <v>859</v>
      </c>
      <c r="D196" s="7" t="s">
        <v>19</v>
      </c>
      <c r="E196" s="7" t="s">
        <v>38</v>
      </c>
      <c r="F196" s="7" t="s">
        <v>446</v>
      </c>
      <c r="G196" s="7" t="e">
        <f t="shared" ca="1" si="0"/>
        <v>#NAME?</v>
      </c>
      <c r="H196" s="29" t="s">
        <v>239</v>
      </c>
      <c r="I196" s="29" t="s">
        <v>286</v>
      </c>
      <c r="J196" s="7" t="str">
        <f t="shared" si="11"/>
        <v>Não</v>
      </c>
      <c r="K196" s="30">
        <v>44921</v>
      </c>
      <c r="L196" s="7"/>
      <c r="M196" s="7" t="s">
        <v>138</v>
      </c>
      <c r="N196" s="31">
        <v>1.4999999999999999E-2</v>
      </c>
      <c r="O196" s="7" t="s">
        <v>29</v>
      </c>
      <c r="P196" s="32">
        <v>0.1</v>
      </c>
      <c r="Q196" s="33"/>
      <c r="R196" s="33"/>
      <c r="S196" s="7" t="s">
        <v>220</v>
      </c>
      <c r="T196" s="7" t="s">
        <v>860</v>
      </c>
      <c r="U196" s="7" t="s">
        <v>38</v>
      </c>
      <c r="V196" s="29" t="e">
        <f t="shared" ca="1" si="2"/>
        <v>#NAME?</v>
      </c>
      <c r="W196" s="7"/>
      <c r="X196" s="7"/>
      <c r="Y196" s="34" t="s">
        <v>330</v>
      </c>
      <c r="Z196" s="35"/>
      <c r="AA196" s="36">
        <v>44921</v>
      </c>
      <c r="AB196" s="37">
        <v>49075100005613</v>
      </c>
      <c r="AC196" s="35"/>
      <c r="AD196" s="35"/>
      <c r="AE196" s="35">
        <v>120188.38</v>
      </c>
      <c r="AF196" s="35">
        <v>212304.81</v>
      </c>
      <c r="AG196" s="35">
        <v>214097.75</v>
      </c>
      <c r="AH196" s="35">
        <v>215903.39</v>
      </c>
      <c r="AI196" s="35">
        <v>237121.83</v>
      </c>
      <c r="AJ196" s="35">
        <v>241167.17</v>
      </c>
      <c r="AK196" s="35">
        <v>265869.69</v>
      </c>
      <c r="AL196" s="35">
        <v>269316.46999999997</v>
      </c>
      <c r="AM196" s="35">
        <v>268103.17</v>
      </c>
      <c r="AN196" s="35">
        <v>156243.89000000001</v>
      </c>
      <c r="AO196" s="35">
        <v>153223.70000000001</v>
      </c>
      <c r="AP196" s="35">
        <v>166687.26</v>
      </c>
      <c r="AQ196" s="35">
        <v>173716.99</v>
      </c>
      <c r="AR196" s="35">
        <v>168275.08</v>
      </c>
      <c r="AS196" s="35">
        <v>169818.22</v>
      </c>
      <c r="AT196" s="35">
        <v>171477.4</v>
      </c>
      <c r="AU196" s="35">
        <v>170570.62</v>
      </c>
      <c r="AV196" s="35">
        <v>169722.4</v>
      </c>
      <c r="AW196" s="35">
        <v>170733.8</v>
      </c>
      <c r="AX196" s="35">
        <v>173044.4</v>
      </c>
      <c r="AY196" s="35">
        <v>174998.49</v>
      </c>
      <c r="AZ196" s="35">
        <v>174816.71</v>
      </c>
      <c r="BA196" s="35">
        <v>173365.3</v>
      </c>
      <c r="BB196" s="35" t="e">
        <f t="array" aca="1" ref="BB196" ca="1">_xludf.XLOOKUP(C196,'PL TOTAL D0'!A:A,'PL TOTAL D0'!C:C,"")</f>
        <v>#NAME?</v>
      </c>
    </row>
    <row r="197" spans="1:54" ht="15.75" customHeight="1">
      <c r="A197" s="28" t="s">
        <v>18</v>
      </c>
      <c r="B197" s="3" t="s">
        <v>861</v>
      </c>
      <c r="C197" s="4" t="s">
        <v>862</v>
      </c>
      <c r="D197" s="7" t="s">
        <v>19</v>
      </c>
      <c r="E197" s="7" t="s">
        <v>38</v>
      </c>
      <c r="F197" s="7" t="s">
        <v>99</v>
      </c>
      <c r="G197" s="7" t="e">
        <f t="shared" ca="1" si="0"/>
        <v>#NAME?</v>
      </c>
      <c r="H197" s="29" t="s">
        <v>239</v>
      </c>
      <c r="I197" s="29" t="s">
        <v>240</v>
      </c>
      <c r="J197" s="7" t="str">
        <f t="shared" si="11"/>
        <v>Não</v>
      </c>
      <c r="K197" s="30">
        <v>45061</v>
      </c>
      <c r="L197" s="7"/>
      <c r="M197" s="7" t="s">
        <v>100</v>
      </c>
      <c r="N197" s="31">
        <v>1.2E-2</v>
      </c>
      <c r="O197" s="7" t="s">
        <v>41</v>
      </c>
      <c r="P197" s="32">
        <v>0</v>
      </c>
      <c r="Q197" s="33"/>
      <c r="R197" s="33" t="s">
        <v>863</v>
      </c>
      <c r="S197" s="7" t="s">
        <v>220</v>
      </c>
      <c r="T197" s="7" t="s">
        <v>864</v>
      </c>
      <c r="U197" s="7" t="s">
        <v>38</v>
      </c>
      <c r="V197" s="29" t="e">
        <f t="shared" ca="1" si="2"/>
        <v>#NAME?</v>
      </c>
      <c r="W197" s="7"/>
      <c r="X197" s="7"/>
      <c r="Y197" s="34" t="s">
        <v>222</v>
      </c>
      <c r="Z197" s="35"/>
      <c r="AA197" s="36">
        <v>45061</v>
      </c>
      <c r="AB197" s="37">
        <v>49075100003254</v>
      </c>
      <c r="AC197" s="35"/>
      <c r="AD197" s="35"/>
      <c r="AE197" s="35"/>
      <c r="AF197" s="35"/>
      <c r="AG197" s="35"/>
      <c r="AH197" s="35"/>
      <c r="AI197" s="35">
        <v>0</v>
      </c>
      <c r="AJ197" s="35">
        <v>274818.05</v>
      </c>
      <c r="AK197" s="35">
        <v>277673.23</v>
      </c>
      <c r="AL197" s="35">
        <v>279989.84999999998</v>
      </c>
      <c r="AM197" s="35">
        <v>282280.53000000003</v>
      </c>
      <c r="AN197" s="35">
        <v>283963.38</v>
      </c>
      <c r="AO197" s="35">
        <v>285881.02</v>
      </c>
      <c r="AP197" s="35">
        <v>286365.27</v>
      </c>
      <c r="AQ197" s="35">
        <v>288801.62</v>
      </c>
      <c r="AR197" s="35">
        <v>291247.23</v>
      </c>
      <c r="AS197" s="35">
        <v>293121.53999999998</v>
      </c>
      <c r="AT197" s="35">
        <v>294500.57</v>
      </c>
      <c r="AU197" s="35">
        <v>296062.37</v>
      </c>
      <c r="AV197" s="35">
        <v>287928.3</v>
      </c>
      <c r="AW197" s="35">
        <v>114030.8</v>
      </c>
      <c r="AX197" s="35">
        <v>115059.5</v>
      </c>
      <c r="AY197" s="35">
        <v>115937.52</v>
      </c>
      <c r="AZ197" s="35">
        <v>0</v>
      </c>
      <c r="BA197" s="35">
        <v>0</v>
      </c>
      <c r="BB197" s="35" t="e">
        <f t="array" aca="1" ref="BB197" ca="1">_xludf.XLOOKUP(C197,'PL TOTAL D0'!A:A,'PL TOTAL D0'!C:C,"")</f>
        <v>#NAME?</v>
      </c>
    </row>
    <row r="198" spans="1:54" ht="15.75" customHeight="1">
      <c r="A198" s="28" t="s">
        <v>18</v>
      </c>
      <c r="B198" s="3" t="s">
        <v>97</v>
      </c>
      <c r="C198" s="4" t="s">
        <v>865</v>
      </c>
      <c r="D198" s="7" t="s">
        <v>110</v>
      </c>
      <c r="E198" s="7" t="s">
        <v>38</v>
      </c>
      <c r="F198" s="7" t="s">
        <v>866</v>
      </c>
      <c r="G198" s="7" t="e">
        <f t="shared" ca="1" si="0"/>
        <v>#NAME?</v>
      </c>
      <c r="H198" s="29" t="s">
        <v>227</v>
      </c>
      <c r="I198" s="29" t="s">
        <v>41</v>
      </c>
      <c r="J198" s="7" t="str">
        <f t="shared" si="11"/>
        <v>Não</v>
      </c>
      <c r="K198" s="30">
        <v>45006</v>
      </c>
      <c r="L198" s="7"/>
      <c r="M198" s="7" t="s">
        <v>100</v>
      </c>
      <c r="N198" s="31">
        <v>7.0000000000000001E-3</v>
      </c>
      <c r="O198" s="7" t="s">
        <v>41</v>
      </c>
      <c r="P198" s="32">
        <v>0</v>
      </c>
      <c r="Q198" s="33"/>
      <c r="R198" s="33"/>
      <c r="S198" s="7" t="s">
        <v>220</v>
      </c>
      <c r="T198" s="7" t="s">
        <v>101</v>
      </c>
      <c r="U198" s="7" t="s">
        <v>38</v>
      </c>
      <c r="V198" s="29" t="e">
        <f t="shared" ca="1" si="2"/>
        <v>#NAME?</v>
      </c>
      <c r="W198" s="7"/>
      <c r="X198" s="7"/>
      <c r="Y198" s="34" t="s">
        <v>222</v>
      </c>
      <c r="Z198" s="35"/>
      <c r="AA198" s="36">
        <v>45006</v>
      </c>
      <c r="AB198" s="37">
        <v>49075100008256</v>
      </c>
      <c r="AC198" s="35"/>
      <c r="AD198" s="35"/>
      <c r="AE198" s="35"/>
      <c r="AF198" s="35">
        <v>0</v>
      </c>
      <c r="AG198" s="35">
        <v>0</v>
      </c>
      <c r="AH198" s="35">
        <v>745648.09</v>
      </c>
      <c r="AI198" s="35">
        <v>749900.83</v>
      </c>
      <c r="AJ198" s="35">
        <v>756752.38</v>
      </c>
      <c r="AK198" s="35">
        <v>772289.75</v>
      </c>
      <c r="AL198" s="35">
        <v>788470.5</v>
      </c>
      <c r="AM198" s="35">
        <v>788285.49</v>
      </c>
      <c r="AN198" s="35">
        <v>791403.78</v>
      </c>
      <c r="AO198" s="35">
        <v>794481.47</v>
      </c>
      <c r="AP198" s="35">
        <v>802400.49</v>
      </c>
      <c r="AQ198" s="35">
        <v>810142.87</v>
      </c>
      <c r="AR198" s="35">
        <v>811716.97</v>
      </c>
      <c r="AS198" s="35">
        <v>815236.74</v>
      </c>
      <c r="AT198" s="35">
        <v>818622.85</v>
      </c>
      <c r="AU198" s="35">
        <v>821463.2</v>
      </c>
      <c r="AV198" s="35">
        <v>826979.6</v>
      </c>
      <c r="AW198" s="35">
        <v>832263.8</v>
      </c>
      <c r="AX198" s="35">
        <v>838425.2</v>
      </c>
      <c r="AY198" s="35">
        <v>845967.33</v>
      </c>
      <c r="AZ198" s="35">
        <v>850514.41</v>
      </c>
      <c r="BA198" s="35">
        <v>858562.13</v>
      </c>
      <c r="BB198" s="35" t="e">
        <f t="array" aca="1" ref="BB198" ca="1">_xludf.XLOOKUP(C198,'PL TOTAL D0'!A:A,'PL TOTAL D0'!C:C,"")</f>
        <v>#NAME?</v>
      </c>
    </row>
    <row r="199" spans="1:54" ht="15.75" customHeight="1">
      <c r="A199" s="28" t="s">
        <v>18</v>
      </c>
      <c r="B199" s="3" t="s">
        <v>97</v>
      </c>
      <c r="C199" s="4" t="s">
        <v>867</v>
      </c>
      <c r="D199" s="7" t="s">
        <v>110</v>
      </c>
      <c r="E199" s="7" t="s">
        <v>38</v>
      </c>
      <c r="F199" s="7" t="s">
        <v>866</v>
      </c>
      <c r="G199" s="7" t="e">
        <f t="shared" ca="1" si="0"/>
        <v>#NAME?</v>
      </c>
      <c r="H199" s="29" t="s">
        <v>227</v>
      </c>
      <c r="I199" s="29" t="s">
        <v>41</v>
      </c>
      <c r="J199" s="7" t="str">
        <f t="shared" si="11"/>
        <v>Não</v>
      </c>
      <c r="K199" s="30">
        <v>44910</v>
      </c>
      <c r="L199" s="7"/>
      <c r="M199" s="7" t="s">
        <v>100</v>
      </c>
      <c r="N199" s="31">
        <v>7.0000000000000001E-3</v>
      </c>
      <c r="O199" s="7" t="s">
        <v>41</v>
      </c>
      <c r="P199" s="32">
        <v>0</v>
      </c>
      <c r="Q199" s="33"/>
      <c r="R199" s="88" t="s">
        <v>868</v>
      </c>
      <c r="S199" s="7" t="s">
        <v>220</v>
      </c>
      <c r="T199" s="7" t="s">
        <v>101</v>
      </c>
      <c r="U199" s="7" t="s">
        <v>38</v>
      </c>
      <c r="V199" s="29" t="e">
        <f t="shared" ca="1" si="2"/>
        <v>#NAME?</v>
      </c>
      <c r="W199" s="7"/>
      <c r="X199" s="7"/>
      <c r="Y199" s="34" t="s">
        <v>222</v>
      </c>
      <c r="Z199" s="35"/>
      <c r="AA199" s="36">
        <v>44910</v>
      </c>
      <c r="AB199" s="37">
        <v>49075100012271</v>
      </c>
      <c r="AC199" s="35"/>
      <c r="AD199" s="35"/>
      <c r="AE199" s="35">
        <v>3002969.87</v>
      </c>
      <c r="AF199" s="35">
        <v>3002364.42</v>
      </c>
      <c r="AG199" s="35">
        <v>2994048.19</v>
      </c>
      <c r="AH199" s="35">
        <v>3037619.94</v>
      </c>
      <c r="AI199" s="35">
        <v>3055373.84</v>
      </c>
      <c r="AJ199" s="35">
        <v>3188978.01</v>
      </c>
      <c r="AK199" s="35">
        <v>3221516.64</v>
      </c>
      <c r="AL199" s="35">
        <v>3255128.52</v>
      </c>
      <c r="AM199" s="35">
        <v>3293994.07</v>
      </c>
      <c r="AN199" s="35">
        <v>3329507.61</v>
      </c>
      <c r="AO199" s="35">
        <v>3358659.09</v>
      </c>
      <c r="AP199" s="35">
        <v>3393453.45</v>
      </c>
      <c r="AQ199" s="35">
        <v>3619844.51</v>
      </c>
      <c r="AR199" s="35">
        <v>3753742.36</v>
      </c>
      <c r="AS199" s="35">
        <v>3791308.5</v>
      </c>
      <c r="AT199" s="35">
        <v>3839579</v>
      </c>
      <c r="AU199" s="35">
        <v>3988290.83</v>
      </c>
      <c r="AV199" s="35">
        <v>3584126</v>
      </c>
      <c r="AW199" s="35">
        <v>3610119</v>
      </c>
      <c r="AX199" s="35">
        <v>3768558</v>
      </c>
      <c r="AY199" s="35">
        <v>3804509.26</v>
      </c>
      <c r="AZ199" s="35">
        <v>3842017.05</v>
      </c>
      <c r="BA199" s="35">
        <v>3885548.35</v>
      </c>
      <c r="BB199" s="35" t="e">
        <f t="array" aca="1" ref="BB199" ca="1">_xludf.XLOOKUP(C199,'PL TOTAL D0'!A:A,'PL TOTAL D0'!C:C,"")</f>
        <v>#NAME?</v>
      </c>
    </row>
    <row r="200" spans="1:54" ht="15.75" customHeight="1">
      <c r="A200" s="28" t="s">
        <v>18</v>
      </c>
      <c r="B200" s="3" t="s">
        <v>869</v>
      </c>
      <c r="C200" s="4" t="s">
        <v>870</v>
      </c>
      <c r="D200" s="7" t="s">
        <v>19</v>
      </c>
      <c r="E200" s="7" t="s">
        <v>38</v>
      </c>
      <c r="F200" s="7" t="s">
        <v>871</v>
      </c>
      <c r="G200" s="7" t="e">
        <f t="shared" ca="1" si="0"/>
        <v>#NAME?</v>
      </c>
      <c r="H200" s="29" t="s">
        <v>227</v>
      </c>
      <c r="I200" s="29" t="s">
        <v>41</v>
      </c>
      <c r="J200" s="7" t="str">
        <f t="shared" si="11"/>
        <v>Não</v>
      </c>
      <c r="K200" s="30">
        <v>45278</v>
      </c>
      <c r="L200" s="7"/>
      <c r="M200" s="7" t="s">
        <v>100</v>
      </c>
      <c r="N200" s="10">
        <v>0.01</v>
      </c>
      <c r="O200" s="6" t="s">
        <v>41</v>
      </c>
      <c r="P200" s="11">
        <v>0</v>
      </c>
      <c r="Q200" s="33"/>
      <c r="R200" s="88"/>
      <c r="S200" s="7" t="s">
        <v>220</v>
      </c>
      <c r="T200" s="7" t="s">
        <v>872</v>
      </c>
      <c r="U200" s="7" t="s">
        <v>873</v>
      </c>
      <c r="V200" s="29" t="e">
        <f t="shared" ca="1" si="2"/>
        <v>#NAME?</v>
      </c>
      <c r="W200" s="7"/>
      <c r="X200" s="7"/>
      <c r="Y200" s="34" t="s">
        <v>222</v>
      </c>
      <c r="Z200" s="35"/>
      <c r="AA200" s="36">
        <v>45278</v>
      </c>
      <c r="AB200" s="37">
        <v>49075100012954</v>
      </c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>
        <v>63831.77</v>
      </c>
      <c r="AR200" s="35">
        <v>56173.7</v>
      </c>
      <c r="AS200" s="35">
        <v>44145.23</v>
      </c>
      <c r="AT200" s="35">
        <v>44497.8</v>
      </c>
      <c r="AU200" s="35">
        <v>41989.04</v>
      </c>
      <c r="AV200" s="35">
        <v>42254.65</v>
      </c>
      <c r="AW200" s="35">
        <v>40983.300000000003</v>
      </c>
      <c r="AX200" s="35">
        <v>41246.46</v>
      </c>
      <c r="AY200" s="35">
        <v>41011.25</v>
      </c>
      <c r="AZ200" s="35">
        <v>40033.360000000001</v>
      </c>
      <c r="BA200" s="35">
        <v>34963.300000000003</v>
      </c>
      <c r="BB200" s="35" t="e">
        <f t="array" aca="1" ref="BB200" ca="1">_xludf.XLOOKUP(C200,'PL TOTAL D0'!A:A,'PL TOTAL D0'!C:C,"")</f>
        <v>#NAME?</v>
      </c>
    </row>
    <row r="201" spans="1:54" ht="15.75" customHeight="1">
      <c r="A201" s="28" t="s">
        <v>18</v>
      </c>
      <c r="B201" s="3" t="s">
        <v>874</v>
      </c>
      <c r="C201" s="4" t="s">
        <v>875</v>
      </c>
      <c r="D201" s="7" t="s">
        <v>19</v>
      </c>
      <c r="E201" s="7" t="s">
        <v>38</v>
      </c>
      <c r="F201" s="7" t="s">
        <v>39</v>
      </c>
      <c r="G201" s="7" t="e">
        <f t="shared" ca="1" si="0"/>
        <v>#NAME?</v>
      </c>
      <c r="H201" s="29" t="s">
        <v>239</v>
      </c>
      <c r="I201" s="29" t="s">
        <v>240</v>
      </c>
      <c r="J201" s="7" t="str">
        <f t="shared" si="11"/>
        <v>Não</v>
      </c>
      <c r="K201" s="30">
        <v>44888</v>
      </c>
      <c r="L201" s="7"/>
      <c r="M201" s="7" t="s">
        <v>100</v>
      </c>
      <c r="N201" s="31">
        <v>0.01</v>
      </c>
      <c r="O201" s="7" t="s">
        <v>41</v>
      </c>
      <c r="P201" s="32">
        <v>0</v>
      </c>
      <c r="Q201" s="33"/>
      <c r="R201" s="33"/>
      <c r="S201" s="7" t="s">
        <v>220</v>
      </c>
      <c r="T201" s="7" t="s">
        <v>876</v>
      </c>
      <c r="U201" s="7" t="s">
        <v>38</v>
      </c>
      <c r="V201" s="29" t="e">
        <f t="shared" ca="1" si="2"/>
        <v>#NAME?</v>
      </c>
      <c r="W201" s="7"/>
      <c r="X201" s="7"/>
      <c r="Y201" s="34" t="s">
        <v>330</v>
      </c>
      <c r="Z201" s="35"/>
      <c r="AA201" s="36">
        <v>44888</v>
      </c>
      <c r="AB201" s="37">
        <v>49075100011311</v>
      </c>
      <c r="AC201" s="35"/>
      <c r="AD201" s="35"/>
      <c r="AE201" s="35">
        <v>152964.17000000001</v>
      </c>
      <c r="AF201" s="35">
        <v>0</v>
      </c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0</v>
      </c>
      <c r="AM201" s="35">
        <v>0</v>
      </c>
      <c r="AN201" s="35">
        <v>0</v>
      </c>
      <c r="AO201" s="35">
        <v>0</v>
      </c>
      <c r="AP201" s="35">
        <v>0</v>
      </c>
      <c r="AQ201" s="35">
        <v>0</v>
      </c>
      <c r="AR201" s="35">
        <v>0</v>
      </c>
      <c r="AS201" s="35">
        <v>0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 t="e">
        <f t="array" aca="1" ref="BB201" ca="1">_xludf.XLOOKUP(C201,'PL TOTAL D0'!A:A,'PL TOTAL D0'!C:C,"")</f>
        <v>#NAME?</v>
      </c>
    </row>
    <row r="202" spans="1:54" ht="15.75" customHeight="1">
      <c r="A202" s="28" t="s">
        <v>18</v>
      </c>
      <c r="B202" s="3" t="s">
        <v>877</v>
      </c>
      <c r="C202" s="4" t="s">
        <v>878</v>
      </c>
      <c r="D202" s="7" t="s">
        <v>19</v>
      </c>
      <c r="E202" s="7" t="s">
        <v>38</v>
      </c>
      <c r="F202" s="7" t="s">
        <v>39</v>
      </c>
      <c r="G202" s="7" t="e">
        <f t="shared" ca="1" si="0"/>
        <v>#NAME?</v>
      </c>
      <c r="H202" s="29" t="s">
        <v>239</v>
      </c>
      <c r="I202" s="29" t="s">
        <v>240</v>
      </c>
      <c r="J202" s="7" t="str">
        <f t="shared" si="11"/>
        <v>Não</v>
      </c>
      <c r="K202" s="30">
        <v>44928</v>
      </c>
      <c r="L202" s="7"/>
      <c r="M202" s="7" t="s">
        <v>100</v>
      </c>
      <c r="N202" s="31">
        <v>0.01</v>
      </c>
      <c r="O202" s="7" t="s">
        <v>41</v>
      </c>
      <c r="P202" s="32">
        <v>0</v>
      </c>
      <c r="Q202" s="33"/>
      <c r="R202" s="33"/>
      <c r="S202" s="7" t="s">
        <v>220</v>
      </c>
      <c r="T202" s="7" t="s">
        <v>876</v>
      </c>
      <c r="U202" s="7" t="s">
        <v>38</v>
      </c>
      <c r="V202" s="29" t="e">
        <f t="shared" ca="1" si="2"/>
        <v>#NAME?</v>
      </c>
      <c r="W202" s="7"/>
      <c r="X202" s="7"/>
      <c r="Y202" s="34" t="s">
        <v>330</v>
      </c>
      <c r="Z202" s="35"/>
      <c r="AA202" s="36">
        <v>44928</v>
      </c>
      <c r="AB202" s="37">
        <v>49075100005631</v>
      </c>
      <c r="AC202" s="35"/>
      <c r="AD202" s="35"/>
      <c r="AE202" s="35">
        <v>101311.76</v>
      </c>
      <c r="AF202" s="35">
        <v>247661.67</v>
      </c>
      <c r="AG202" s="35">
        <v>249563.53</v>
      </c>
      <c r="AH202" s="35">
        <v>242169.05</v>
      </c>
      <c r="AI202" s="35">
        <v>243989.82</v>
      </c>
      <c r="AJ202" s="35">
        <v>134113.35</v>
      </c>
      <c r="AK202" s="35">
        <v>135314.45000000001</v>
      </c>
      <c r="AL202" s="35">
        <v>154121.1</v>
      </c>
      <c r="AM202" s="35">
        <v>114705.22</v>
      </c>
      <c r="AN202" s="35">
        <v>115669.04</v>
      </c>
      <c r="AO202" s="35">
        <v>116779.86</v>
      </c>
      <c r="AP202" s="35">
        <v>117032.81</v>
      </c>
      <c r="AQ202" s="35">
        <v>117996.13</v>
      </c>
      <c r="AR202" s="35">
        <v>119101.48</v>
      </c>
      <c r="AS202" s="35">
        <v>270.23</v>
      </c>
      <c r="AT202" s="35">
        <v>209.26</v>
      </c>
      <c r="AU202" s="35">
        <v>210.76</v>
      </c>
      <c r="AV202" s="35">
        <v>210.87</v>
      </c>
      <c r="AW202" s="35">
        <v>212.98</v>
      </c>
      <c r="AX202" s="35">
        <v>214.54</v>
      </c>
      <c r="AY202" s="35">
        <v>216.07</v>
      </c>
      <c r="AZ202" s="35">
        <v>217.54</v>
      </c>
      <c r="BA202" s="35">
        <v>219.2</v>
      </c>
      <c r="BB202" s="35" t="e">
        <f t="array" aca="1" ref="BB202" ca="1">_xludf.XLOOKUP(C202,'PL TOTAL D0'!A:A,'PL TOTAL D0'!C:C,"")</f>
        <v>#NAME?</v>
      </c>
    </row>
    <row r="203" spans="1:54" ht="15.75" customHeight="1">
      <c r="A203" s="28" t="s">
        <v>18</v>
      </c>
      <c r="B203" s="3" t="s">
        <v>879</v>
      </c>
      <c r="C203" s="4" t="s">
        <v>880</v>
      </c>
      <c r="D203" s="7" t="s">
        <v>19</v>
      </c>
      <c r="E203" s="7" t="s">
        <v>20</v>
      </c>
      <c r="F203" s="7" t="s">
        <v>290</v>
      </c>
      <c r="G203" s="7" t="e">
        <f t="shared" ca="1" si="0"/>
        <v>#NAME?</v>
      </c>
      <c r="H203" s="29" t="s">
        <v>227</v>
      </c>
      <c r="I203" s="29" t="s">
        <v>41</v>
      </c>
      <c r="J203" s="7" t="str">
        <f t="shared" si="11"/>
        <v>Não</v>
      </c>
      <c r="K203" s="30">
        <v>44973</v>
      </c>
      <c r="L203" s="7"/>
      <c r="M203" s="7" t="s">
        <v>100</v>
      </c>
      <c r="N203" s="31">
        <v>1.2E-2</v>
      </c>
      <c r="O203" s="7" t="s">
        <v>41</v>
      </c>
      <c r="P203" s="32">
        <v>0</v>
      </c>
      <c r="Q203" s="33"/>
      <c r="R203" s="33"/>
      <c r="S203" s="7" t="s">
        <v>220</v>
      </c>
      <c r="T203" s="7" t="s">
        <v>881</v>
      </c>
      <c r="U203" s="7" t="s">
        <v>94</v>
      </c>
      <c r="V203" s="29" t="e">
        <f t="shared" ca="1" si="2"/>
        <v>#NAME?</v>
      </c>
      <c r="W203" s="7"/>
      <c r="X203" s="7"/>
      <c r="Y203" s="34" t="s">
        <v>222</v>
      </c>
      <c r="Z203" s="35"/>
      <c r="AA203" s="36">
        <v>44973</v>
      </c>
      <c r="AB203" s="37">
        <v>49075100005648</v>
      </c>
      <c r="AC203" s="35"/>
      <c r="AD203" s="35"/>
      <c r="AE203" s="35"/>
      <c r="AF203" s="35"/>
      <c r="AG203" s="35">
        <v>34505.57</v>
      </c>
      <c r="AH203" s="35">
        <v>36392.239999999998</v>
      </c>
      <c r="AI203" s="35">
        <v>38036.68</v>
      </c>
      <c r="AJ203" s="35">
        <v>39676.93</v>
      </c>
      <c r="AK203" s="35">
        <v>41444.93</v>
      </c>
      <c r="AL203" s="35">
        <v>43329.27</v>
      </c>
      <c r="AM203" s="35">
        <v>45255.67</v>
      </c>
      <c r="AN203" s="35">
        <v>47114.01</v>
      </c>
      <c r="AO203" s="35">
        <v>49049.48</v>
      </c>
      <c r="AP203" s="35">
        <v>50795</v>
      </c>
      <c r="AQ203" s="35">
        <v>52451.76</v>
      </c>
      <c r="AR203" s="35">
        <v>54435.03</v>
      </c>
      <c r="AS203" s="35">
        <v>56356.83</v>
      </c>
      <c r="AT203" s="35">
        <v>58345.64</v>
      </c>
      <c r="AU203" s="35">
        <v>60280.95</v>
      </c>
      <c r="AV203" s="35">
        <v>62245.71</v>
      </c>
      <c r="AW203" s="35">
        <v>64239.05</v>
      </c>
      <c r="AX203" s="35">
        <v>66142.81</v>
      </c>
      <c r="AY203" s="35">
        <v>68092.539999999994</v>
      </c>
      <c r="AZ203" s="35">
        <v>70085.45</v>
      </c>
      <c r="BA203" s="35">
        <v>72065.34</v>
      </c>
      <c r="BB203" s="35" t="e">
        <f t="array" aca="1" ref="BB203" ca="1">_xludf.XLOOKUP(C203,'PL TOTAL D0'!A:A,'PL TOTAL D0'!C:C,"")</f>
        <v>#NAME?</v>
      </c>
    </row>
    <row r="204" spans="1:54" ht="15.75" customHeight="1">
      <c r="A204" s="28" t="s">
        <v>18</v>
      </c>
      <c r="B204" s="14" t="s">
        <v>882</v>
      </c>
      <c r="C204" s="4" t="s">
        <v>883</v>
      </c>
      <c r="D204" s="7" t="s">
        <v>19</v>
      </c>
      <c r="E204" s="7" t="s">
        <v>38</v>
      </c>
      <c r="F204" s="7" t="s">
        <v>871</v>
      </c>
      <c r="G204" s="7" t="e">
        <f t="shared" ca="1" si="0"/>
        <v>#NAME?</v>
      </c>
      <c r="H204" s="29" t="s">
        <v>227</v>
      </c>
      <c r="I204" s="29" t="s">
        <v>41</v>
      </c>
      <c r="J204" s="7" t="str">
        <f t="shared" si="11"/>
        <v>Não</v>
      </c>
      <c r="K204" s="30">
        <v>45166</v>
      </c>
      <c r="L204" s="30"/>
      <c r="M204" s="7" t="s">
        <v>138</v>
      </c>
      <c r="N204" s="31">
        <v>1.4999999999999999E-2</v>
      </c>
      <c r="O204" s="7" t="s">
        <v>29</v>
      </c>
      <c r="P204" s="32">
        <v>0.1</v>
      </c>
      <c r="Q204" s="33"/>
      <c r="R204" s="33"/>
      <c r="S204" s="7" t="s">
        <v>220</v>
      </c>
      <c r="T204" s="7" t="s">
        <v>884</v>
      </c>
      <c r="U204" s="7" t="s">
        <v>38</v>
      </c>
      <c r="V204" s="29" t="e">
        <f t="shared" ca="1" si="2"/>
        <v>#NAME?</v>
      </c>
      <c r="W204" s="7"/>
      <c r="X204" s="7"/>
      <c r="Y204" s="34" t="s">
        <v>222</v>
      </c>
      <c r="Z204" s="35"/>
      <c r="AA204" s="36">
        <v>45166</v>
      </c>
      <c r="AB204" s="37">
        <v>49075100015341</v>
      </c>
      <c r="AC204" s="35"/>
      <c r="AD204" s="35"/>
      <c r="AE204" s="35"/>
      <c r="AF204" s="35"/>
      <c r="AG204" s="35"/>
      <c r="AH204" s="35"/>
      <c r="AI204" s="35"/>
      <c r="AJ204" s="35"/>
      <c r="AK204" s="35">
        <v>0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32543.86</v>
      </c>
      <c r="AS204" s="35">
        <v>32793.11</v>
      </c>
      <c r="AT204" s="35">
        <v>28025.439999999999</v>
      </c>
      <c r="AU204" s="35">
        <v>28211.93</v>
      </c>
      <c r="AV204" s="35">
        <v>28402.57</v>
      </c>
      <c r="AW204" s="35">
        <v>28600.12</v>
      </c>
      <c r="AX204" s="35">
        <v>28812.38</v>
      </c>
      <c r="AY204" s="35">
        <v>29017.03</v>
      </c>
      <c r="AZ204" s="35">
        <v>29193.41</v>
      </c>
      <c r="BA204" s="35">
        <v>29439.29</v>
      </c>
      <c r="BB204" s="35" t="e">
        <f t="array" aca="1" ref="BB204" ca="1">_xludf.XLOOKUP(C204,'PL TOTAL D0'!A:A,'PL TOTAL D0'!C:C,"")</f>
        <v>#NAME?</v>
      </c>
    </row>
    <row r="205" spans="1:54" ht="15.75" customHeight="1">
      <c r="A205" s="28" t="s">
        <v>18</v>
      </c>
      <c r="B205" s="41" t="s">
        <v>885</v>
      </c>
      <c r="C205" s="15" t="s">
        <v>886</v>
      </c>
      <c r="D205" s="7" t="s">
        <v>19</v>
      </c>
      <c r="E205" s="7" t="s">
        <v>20</v>
      </c>
      <c r="F205" s="7" t="s">
        <v>339</v>
      </c>
      <c r="G205" s="7" t="e">
        <f t="shared" ca="1" si="0"/>
        <v>#NAME?</v>
      </c>
      <c r="H205" s="29" t="s">
        <v>239</v>
      </c>
      <c r="I205" s="29" t="s">
        <v>240</v>
      </c>
      <c r="J205" s="7" t="str">
        <f t="shared" si="11"/>
        <v>Não</v>
      </c>
      <c r="K205" s="30">
        <v>45233</v>
      </c>
      <c r="L205" s="30"/>
      <c r="M205" s="7" t="s">
        <v>28</v>
      </c>
      <c r="N205" s="31">
        <v>1.2E-2</v>
      </c>
      <c r="O205" s="7" t="s">
        <v>29</v>
      </c>
      <c r="P205" s="32">
        <v>0.1</v>
      </c>
      <c r="Q205" s="33"/>
      <c r="R205" s="33"/>
      <c r="S205" s="7" t="s">
        <v>220</v>
      </c>
      <c r="T205" s="7" t="s">
        <v>887</v>
      </c>
      <c r="U205" s="7" t="s">
        <v>94</v>
      </c>
      <c r="V205" s="29" t="e">
        <f t="shared" ca="1" si="2"/>
        <v>#NAME?</v>
      </c>
      <c r="W205" s="7"/>
      <c r="X205" s="7"/>
      <c r="Y205" s="34" t="s">
        <v>222</v>
      </c>
      <c r="Z205" s="35"/>
      <c r="AA205" s="36">
        <v>45233</v>
      </c>
      <c r="AB205" s="37">
        <v>49075100012288</v>
      </c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>
        <v>0</v>
      </c>
      <c r="AP205" s="35">
        <v>0</v>
      </c>
      <c r="AQ205" s="35">
        <v>0</v>
      </c>
      <c r="AR205" s="35">
        <v>0</v>
      </c>
      <c r="AS205" s="35">
        <v>0</v>
      </c>
      <c r="AT205" s="35">
        <v>0</v>
      </c>
      <c r="AU205" s="35">
        <v>0</v>
      </c>
      <c r="AV205" s="35">
        <v>0</v>
      </c>
      <c r="AW205" s="35">
        <v>0</v>
      </c>
      <c r="AX205" s="35">
        <v>0</v>
      </c>
      <c r="AY205" s="35">
        <v>0</v>
      </c>
      <c r="AZ205" s="35">
        <v>0</v>
      </c>
      <c r="BA205" s="35">
        <v>0</v>
      </c>
      <c r="BB205" s="35" t="e">
        <f t="array" aca="1" ref="BB205" ca="1">_xludf.XLOOKUP(C205,'PL TOTAL D0'!A:A,'PL TOTAL D0'!C:C,"")</f>
        <v>#NAME?</v>
      </c>
    </row>
    <row r="206" spans="1:54" ht="15.75" customHeight="1">
      <c r="A206" s="28" t="s">
        <v>18</v>
      </c>
      <c r="B206" s="3" t="s">
        <v>888</v>
      </c>
      <c r="C206" s="4" t="s">
        <v>889</v>
      </c>
      <c r="D206" s="7" t="s">
        <v>110</v>
      </c>
      <c r="E206" s="7" t="s">
        <v>38</v>
      </c>
      <c r="F206" s="7" t="s">
        <v>217</v>
      </c>
      <c r="G206" s="7" t="e">
        <f t="shared" ca="1" si="0"/>
        <v>#NAME?</v>
      </c>
      <c r="H206" s="29" t="s">
        <v>218</v>
      </c>
      <c r="I206" s="29" t="s">
        <v>41</v>
      </c>
      <c r="J206" s="7" t="str">
        <f t="shared" si="11"/>
        <v>Não</v>
      </c>
      <c r="K206" s="30">
        <v>45145</v>
      </c>
      <c r="L206" s="30">
        <v>45537</v>
      </c>
      <c r="M206" s="7" t="s">
        <v>291</v>
      </c>
      <c r="N206" s="31">
        <v>1.4E-2</v>
      </c>
      <c r="O206" s="7" t="s">
        <v>29</v>
      </c>
      <c r="P206" s="32">
        <v>0.2</v>
      </c>
      <c r="Q206" s="33"/>
      <c r="R206" s="33"/>
      <c r="S206" s="7" t="s">
        <v>220</v>
      </c>
      <c r="T206" s="7" t="s">
        <v>890</v>
      </c>
      <c r="U206" s="7" t="s">
        <v>38</v>
      </c>
      <c r="V206" s="29" t="e">
        <f t="shared" ca="1" si="2"/>
        <v>#NAME?</v>
      </c>
      <c r="W206" s="7"/>
      <c r="X206" s="7"/>
      <c r="Y206" s="34" t="s">
        <v>222</v>
      </c>
      <c r="Z206" s="35"/>
      <c r="AA206" s="36">
        <v>45145</v>
      </c>
      <c r="AB206" s="37">
        <v>49075100004943</v>
      </c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>
        <v>255749.46</v>
      </c>
      <c r="AN206" s="35">
        <v>209381.88</v>
      </c>
      <c r="AO206" s="35">
        <v>215286.59</v>
      </c>
      <c r="AP206" s="35">
        <v>224844.95</v>
      </c>
      <c r="AQ206" s="35">
        <v>227630.38</v>
      </c>
      <c r="AR206" s="35">
        <v>227458.26</v>
      </c>
      <c r="AS206" s="35">
        <v>234568.95999999999</v>
      </c>
      <c r="AT206" s="35">
        <v>205870.37</v>
      </c>
      <c r="AU206" s="35">
        <v>205542.55</v>
      </c>
      <c r="AV206" s="35">
        <v>208999.7</v>
      </c>
      <c r="AW206" s="35">
        <v>214466.4</v>
      </c>
      <c r="AX206" s="35">
        <v>217114.4</v>
      </c>
      <c r="AY206" s="35">
        <v>0</v>
      </c>
      <c r="AZ206" s="35">
        <v>0</v>
      </c>
      <c r="BA206" s="35">
        <v>0</v>
      </c>
      <c r="BB206" s="35" t="e">
        <f t="array" aca="1" ref="BB206" ca="1">_xludf.XLOOKUP(C206,'PL TOTAL D0'!A:A,'PL TOTAL D0'!C:C,"")</f>
        <v>#NAME?</v>
      </c>
    </row>
    <row r="207" spans="1:54" ht="15.75" customHeight="1">
      <c r="A207" s="28" t="s">
        <v>18</v>
      </c>
      <c r="B207" s="83" t="s">
        <v>891</v>
      </c>
      <c r="C207" s="15" t="s">
        <v>892</v>
      </c>
      <c r="D207" s="7" t="s">
        <v>19</v>
      </c>
      <c r="E207" s="7" t="s">
        <v>124</v>
      </c>
      <c r="F207" s="7" t="s">
        <v>244</v>
      </c>
      <c r="G207" s="7" t="e">
        <f t="shared" ca="1" si="0"/>
        <v>#NAME?</v>
      </c>
      <c r="H207" s="29" t="s">
        <v>227</v>
      </c>
      <c r="I207" s="29" t="s">
        <v>41</v>
      </c>
      <c r="J207" s="7" t="str">
        <f t="shared" si="11"/>
        <v>Sim</v>
      </c>
      <c r="K207" s="30">
        <v>45217</v>
      </c>
      <c r="L207" s="30"/>
      <c r="M207" s="7" t="s">
        <v>100</v>
      </c>
      <c r="N207" s="31">
        <v>1.2E-2</v>
      </c>
      <c r="O207" s="7" t="s">
        <v>41</v>
      </c>
      <c r="P207" s="32">
        <v>0</v>
      </c>
      <c r="Q207" s="41" t="s">
        <v>893</v>
      </c>
      <c r="R207" s="33"/>
      <c r="S207" s="7" t="s">
        <v>220</v>
      </c>
      <c r="T207" s="7" t="s">
        <v>894</v>
      </c>
      <c r="U207" s="7" t="s">
        <v>124</v>
      </c>
      <c r="V207" s="29" t="e">
        <f t="shared" ca="1" si="2"/>
        <v>#NAME?</v>
      </c>
      <c r="W207" s="7"/>
      <c r="X207" s="7"/>
      <c r="Y207" s="34" t="s">
        <v>222</v>
      </c>
      <c r="Z207" s="35"/>
      <c r="AA207" s="36">
        <v>45217</v>
      </c>
      <c r="AB207" s="37">
        <v>49075100012296</v>
      </c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>
        <v>105231.89</v>
      </c>
      <c r="AP207" s="35">
        <v>106174.67</v>
      </c>
      <c r="AQ207" s="35">
        <v>107005.83</v>
      </c>
      <c r="AR207" s="35">
        <v>127908.6</v>
      </c>
      <c r="AS207" s="35">
        <v>128815.46</v>
      </c>
      <c r="AT207" s="35">
        <v>176404.8</v>
      </c>
      <c r="AU207" s="35">
        <v>177438.57</v>
      </c>
      <c r="AV207" s="35">
        <v>178726.7</v>
      </c>
      <c r="AW207" s="35">
        <v>179781.7</v>
      </c>
      <c r="AX207" s="35">
        <v>191397</v>
      </c>
      <c r="AY207" s="35">
        <v>201981.21</v>
      </c>
      <c r="AZ207" s="35">
        <v>112203</v>
      </c>
      <c r="BA207" s="35">
        <v>112990.82</v>
      </c>
      <c r="BB207" s="35" t="e">
        <f t="array" aca="1" ref="BB207" ca="1">_xludf.XLOOKUP(C207,'PL TOTAL D0'!A:A,'PL TOTAL D0'!C:C,"")</f>
        <v>#NAME?</v>
      </c>
    </row>
    <row r="208" spans="1:54" ht="15.75" customHeight="1">
      <c r="A208" s="28" t="s">
        <v>18</v>
      </c>
      <c r="B208" s="83" t="s">
        <v>895</v>
      </c>
      <c r="C208" s="15" t="s">
        <v>896</v>
      </c>
      <c r="D208" s="7" t="s">
        <v>19</v>
      </c>
      <c r="E208" s="7" t="s">
        <v>124</v>
      </c>
      <c r="F208" s="7" t="s">
        <v>244</v>
      </c>
      <c r="G208" s="7" t="e">
        <f t="shared" ca="1" si="0"/>
        <v>#NAME?</v>
      </c>
      <c r="H208" s="29" t="s">
        <v>227</v>
      </c>
      <c r="I208" s="29" t="s">
        <v>41</v>
      </c>
      <c r="J208" s="7" t="str">
        <f t="shared" si="11"/>
        <v>Não</v>
      </c>
      <c r="K208" s="30">
        <v>45462</v>
      </c>
      <c r="L208" s="30"/>
      <c r="M208" s="7" t="s">
        <v>100</v>
      </c>
      <c r="N208" s="31">
        <v>1.2E-2</v>
      </c>
      <c r="O208" s="7" t="s">
        <v>41</v>
      </c>
      <c r="P208" s="32">
        <v>0</v>
      </c>
      <c r="Q208" s="41"/>
      <c r="R208" s="33"/>
      <c r="S208" s="7" t="s">
        <v>220</v>
      </c>
      <c r="T208" s="7" t="s">
        <v>897</v>
      </c>
      <c r="U208" s="7" t="s">
        <v>124</v>
      </c>
      <c r="V208" s="29" t="e">
        <f t="shared" ca="1" si="2"/>
        <v>#NAME?</v>
      </c>
      <c r="W208" s="7"/>
      <c r="X208" s="7" t="s">
        <v>32</v>
      </c>
      <c r="Y208" s="34" t="s">
        <v>222</v>
      </c>
      <c r="Z208" s="35"/>
      <c r="AA208" s="36">
        <v>45462</v>
      </c>
      <c r="AB208" s="37">
        <v>49075100015198</v>
      </c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>
        <v>341552.3</v>
      </c>
      <c r="AX208" s="35">
        <v>346629</v>
      </c>
      <c r="AY208" s="35">
        <v>349672.43</v>
      </c>
      <c r="AZ208" s="35">
        <v>351986.41</v>
      </c>
      <c r="BA208" s="35">
        <v>355068.74</v>
      </c>
      <c r="BB208" s="35" t="e">
        <f t="array" aca="1" ref="BB208" ca="1">_xludf.XLOOKUP(C208,'PL TOTAL D0'!A:A,'PL TOTAL D0'!C:C,"")</f>
        <v>#NAME?</v>
      </c>
    </row>
    <row r="209" spans="1:54" ht="15.75" customHeight="1">
      <c r="A209" s="28" t="s">
        <v>18</v>
      </c>
      <c r="B209" s="14" t="s">
        <v>898</v>
      </c>
      <c r="C209" s="4" t="s">
        <v>899</v>
      </c>
      <c r="D209" s="7" t="s">
        <v>110</v>
      </c>
      <c r="E209" s="7" t="s">
        <v>38</v>
      </c>
      <c r="F209" s="7" t="s">
        <v>350</v>
      </c>
      <c r="G209" s="7" t="e">
        <f t="shared" ca="1" si="0"/>
        <v>#NAME?</v>
      </c>
      <c r="H209" s="29" t="s">
        <v>227</v>
      </c>
      <c r="I209" s="29" t="s">
        <v>41</v>
      </c>
      <c r="J209" s="7" t="str">
        <f t="shared" si="11"/>
        <v>Não</v>
      </c>
      <c r="K209" s="30">
        <v>45002</v>
      </c>
      <c r="L209" s="7"/>
      <c r="M209" s="7" t="s">
        <v>100</v>
      </c>
      <c r="N209" s="31">
        <v>1.2E-2</v>
      </c>
      <c r="O209" s="7" t="s">
        <v>41</v>
      </c>
      <c r="P209" s="32">
        <v>0</v>
      </c>
      <c r="Q209" s="33"/>
      <c r="R209" s="33"/>
      <c r="S209" s="7" t="s">
        <v>220</v>
      </c>
      <c r="T209" s="7" t="s">
        <v>900</v>
      </c>
      <c r="U209" s="7" t="s">
        <v>38</v>
      </c>
      <c r="V209" s="29" t="e">
        <f t="shared" ca="1" si="2"/>
        <v>#NAME?</v>
      </c>
      <c r="W209" s="7"/>
      <c r="X209" s="7"/>
      <c r="Y209" s="34" t="s">
        <v>222</v>
      </c>
      <c r="Z209" s="35"/>
      <c r="AA209" s="36">
        <v>45002</v>
      </c>
      <c r="AB209" s="37">
        <v>49075100008061</v>
      </c>
      <c r="AC209" s="35"/>
      <c r="AD209" s="35"/>
      <c r="AE209" s="35"/>
      <c r="AF209" s="35"/>
      <c r="AG209" s="35"/>
      <c r="AH209" s="35">
        <v>325628.19</v>
      </c>
      <c r="AI209" s="35">
        <v>328553.34999999998</v>
      </c>
      <c r="AJ209" s="35">
        <v>331938.46999999997</v>
      </c>
      <c r="AK209" s="35">
        <v>335213.53999999998</v>
      </c>
      <c r="AL209" s="35">
        <v>338304.64</v>
      </c>
      <c r="AM209" s="35">
        <v>340950</v>
      </c>
      <c r="AN209" s="35">
        <v>342659.29</v>
      </c>
      <c r="AO209" s="35">
        <v>344570.82</v>
      </c>
      <c r="AP209" s="35">
        <v>348347.11</v>
      </c>
      <c r="AQ209" s="35">
        <v>351813.62</v>
      </c>
      <c r="AR209" s="35">
        <v>354585.95</v>
      </c>
      <c r="AS209" s="35">
        <v>356355.74</v>
      </c>
      <c r="AT209" s="35">
        <v>356098.04</v>
      </c>
      <c r="AU209" s="35">
        <v>356326.09</v>
      </c>
      <c r="AV209" s="35">
        <v>358995.3</v>
      </c>
      <c r="AW209" s="35">
        <v>361202.8</v>
      </c>
      <c r="AX209" s="35">
        <v>362715.4</v>
      </c>
      <c r="AY209" s="35">
        <v>364987.93</v>
      </c>
      <c r="AZ209" s="35">
        <v>366897.13</v>
      </c>
      <c r="BA209" s="35">
        <v>369299.75</v>
      </c>
      <c r="BB209" s="35" t="e">
        <f t="array" aca="1" ref="BB209" ca="1">_xludf.XLOOKUP(C209,'PL TOTAL D0'!A:A,'PL TOTAL D0'!C:C,"")</f>
        <v>#NAME?</v>
      </c>
    </row>
    <row r="210" spans="1:54" ht="15.75" customHeight="1">
      <c r="A210" s="28" t="s">
        <v>18</v>
      </c>
      <c r="B210" s="3" t="s">
        <v>901</v>
      </c>
      <c r="C210" s="4" t="s">
        <v>902</v>
      </c>
      <c r="D210" s="7" t="s">
        <v>19</v>
      </c>
      <c r="E210" s="7" t="s">
        <v>124</v>
      </c>
      <c r="F210" s="7" t="s">
        <v>244</v>
      </c>
      <c r="G210" s="7" t="e">
        <f t="shared" ca="1" si="0"/>
        <v>#NAME?</v>
      </c>
      <c r="H210" s="29" t="s">
        <v>227</v>
      </c>
      <c r="I210" s="29" t="s">
        <v>41</v>
      </c>
      <c r="J210" s="7" t="str">
        <f t="shared" si="11"/>
        <v>Sim</v>
      </c>
      <c r="K210" s="30">
        <v>45058</v>
      </c>
      <c r="L210" s="7"/>
      <c r="M210" s="7" t="s">
        <v>100</v>
      </c>
      <c r="N210" s="31">
        <v>1.2E-2</v>
      </c>
      <c r="O210" s="7" t="s">
        <v>41</v>
      </c>
      <c r="P210" s="32">
        <v>0</v>
      </c>
      <c r="Q210" s="33" t="s">
        <v>903</v>
      </c>
      <c r="R210" s="33"/>
      <c r="S210" s="7" t="s">
        <v>220</v>
      </c>
      <c r="T210" s="7" t="s">
        <v>904</v>
      </c>
      <c r="U210" s="7" t="s">
        <v>124</v>
      </c>
      <c r="V210" s="29" t="e">
        <f t="shared" ca="1" si="2"/>
        <v>#NAME?</v>
      </c>
      <c r="W210" s="7"/>
      <c r="X210" s="7"/>
      <c r="Y210" s="34" t="s">
        <v>222</v>
      </c>
      <c r="Z210" s="35"/>
      <c r="AA210" s="36">
        <v>45058</v>
      </c>
      <c r="AB210" s="37">
        <v>49075100003971</v>
      </c>
      <c r="AC210" s="35"/>
      <c r="AD210" s="35"/>
      <c r="AE210" s="35"/>
      <c r="AF210" s="35"/>
      <c r="AG210" s="35"/>
      <c r="AH210" s="35"/>
      <c r="AI210" s="35">
        <v>0</v>
      </c>
      <c r="AJ210" s="35">
        <v>70426.320000000007</v>
      </c>
      <c r="AK210" s="35">
        <v>71091.48</v>
      </c>
      <c r="AL210" s="35">
        <v>132133.96</v>
      </c>
      <c r="AM210" s="35">
        <v>133449.26999999999</v>
      </c>
      <c r="AN210" s="35">
        <v>130973.02</v>
      </c>
      <c r="AO210" s="35">
        <v>132119.60999999999</v>
      </c>
      <c r="AP210" s="35">
        <v>133068.23000000001</v>
      </c>
      <c r="AQ210" s="35">
        <v>159262.64000000001</v>
      </c>
      <c r="AR210" s="35">
        <v>160613.1</v>
      </c>
      <c r="AS210" s="35">
        <v>726092.48</v>
      </c>
      <c r="AT210" s="35">
        <v>892261.1</v>
      </c>
      <c r="AU210" s="35">
        <v>901416.63</v>
      </c>
      <c r="AV210" s="35">
        <v>978304.2</v>
      </c>
      <c r="AW210" s="35">
        <v>966122.9</v>
      </c>
      <c r="AX210" s="35">
        <v>976625.8</v>
      </c>
      <c r="AY210" s="35">
        <v>944133.22</v>
      </c>
      <c r="AZ210" s="35">
        <v>1125388.3999999999</v>
      </c>
      <c r="BA210" s="35">
        <v>1098070.71</v>
      </c>
      <c r="BB210" s="35" t="e">
        <f t="array" aca="1" ref="BB210" ca="1">_xludf.XLOOKUP(C210,'PL TOTAL D0'!A:A,'PL TOTAL D0'!C:C,"")</f>
        <v>#NAME?</v>
      </c>
    </row>
    <row r="211" spans="1:54" ht="15.75" customHeight="1">
      <c r="A211" s="28" t="s">
        <v>18</v>
      </c>
      <c r="B211" s="3" t="s">
        <v>905</v>
      </c>
      <c r="C211" s="4" t="s">
        <v>906</v>
      </c>
      <c r="D211" s="7" t="s">
        <v>110</v>
      </c>
      <c r="E211" s="7" t="s">
        <v>38</v>
      </c>
      <c r="F211" s="7" t="s">
        <v>217</v>
      </c>
      <c r="G211" s="7" t="e">
        <f t="shared" ca="1" si="0"/>
        <v>#NAME?</v>
      </c>
      <c r="H211" s="29" t="s">
        <v>218</v>
      </c>
      <c r="I211" s="29" t="s">
        <v>41</v>
      </c>
      <c r="J211" s="7" t="str">
        <f t="shared" si="11"/>
        <v>Não</v>
      </c>
      <c r="K211" s="30">
        <v>45313</v>
      </c>
      <c r="L211" s="30">
        <v>45553</v>
      </c>
      <c r="M211" s="7" t="s">
        <v>100</v>
      </c>
      <c r="N211" s="31">
        <v>1.2E-2</v>
      </c>
      <c r="O211" s="7" t="s">
        <v>41</v>
      </c>
      <c r="P211" s="32">
        <v>0</v>
      </c>
      <c r="Q211" s="33"/>
      <c r="R211" s="33"/>
      <c r="S211" s="7" t="s">
        <v>220</v>
      </c>
      <c r="T211" s="7" t="s">
        <v>907</v>
      </c>
      <c r="U211" s="7" t="s">
        <v>38</v>
      </c>
      <c r="V211" s="29" t="e">
        <f t="shared" ca="1" si="2"/>
        <v>#NAME?</v>
      </c>
      <c r="W211" s="7"/>
      <c r="X211" s="7"/>
      <c r="Y211" s="34" t="s">
        <v>330</v>
      </c>
      <c r="Z211" s="35"/>
      <c r="AA211" s="36">
        <v>45313</v>
      </c>
      <c r="AB211" s="37">
        <v>49075100013144</v>
      </c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>
        <v>0</v>
      </c>
      <c r="AS211" s="35">
        <v>68321.23</v>
      </c>
      <c r="AT211" s="35">
        <v>68755.69</v>
      </c>
      <c r="AU211" s="35">
        <v>68813.759999999995</v>
      </c>
      <c r="AV211" s="35">
        <v>69295.92</v>
      </c>
      <c r="AW211" s="35">
        <v>69426.17</v>
      </c>
      <c r="AX211" s="35">
        <v>70420.02</v>
      </c>
      <c r="AY211" s="35">
        <v>0</v>
      </c>
      <c r="AZ211" s="35">
        <v>0</v>
      </c>
      <c r="BA211" s="35">
        <v>0</v>
      </c>
      <c r="BB211" s="35" t="e">
        <f t="array" aca="1" ref="BB211" ca="1">_xludf.XLOOKUP(C211,'PL TOTAL D0'!A:A,'PL TOTAL D0'!C:C,"")</f>
        <v>#NAME?</v>
      </c>
    </row>
    <row r="212" spans="1:54" ht="15.75" customHeight="1">
      <c r="A212" s="28" t="s">
        <v>18</v>
      </c>
      <c r="B212" s="3" t="s">
        <v>908</v>
      </c>
      <c r="C212" s="4" t="s">
        <v>909</v>
      </c>
      <c r="D212" s="7" t="s">
        <v>19</v>
      </c>
      <c r="E212" s="7" t="s">
        <v>20</v>
      </c>
      <c r="F212" s="7" t="s">
        <v>290</v>
      </c>
      <c r="G212" s="7" t="e">
        <f t="shared" ca="1" si="0"/>
        <v>#NAME?</v>
      </c>
      <c r="H212" s="29" t="s">
        <v>227</v>
      </c>
      <c r="I212" s="29" t="s">
        <v>41</v>
      </c>
      <c r="J212" s="7" t="str">
        <f t="shared" si="11"/>
        <v>Não</v>
      </c>
      <c r="K212" s="30">
        <v>45070</v>
      </c>
      <c r="L212" s="30"/>
      <c r="M212" s="7" t="s">
        <v>100</v>
      </c>
      <c r="N212" s="31">
        <v>1.2E-2</v>
      </c>
      <c r="O212" s="7" t="s">
        <v>41</v>
      </c>
      <c r="P212" s="32">
        <v>0</v>
      </c>
      <c r="Q212" s="33"/>
      <c r="R212" s="33"/>
      <c r="S212" s="7" t="s">
        <v>220</v>
      </c>
      <c r="T212" s="7" t="s">
        <v>910</v>
      </c>
      <c r="U212" s="7" t="s">
        <v>94</v>
      </c>
      <c r="V212" s="29" t="e">
        <f t="shared" ca="1" si="2"/>
        <v>#NAME?</v>
      </c>
      <c r="W212" s="7"/>
      <c r="X212" s="7"/>
      <c r="Y212" s="34" t="s">
        <v>222</v>
      </c>
      <c r="Z212" s="35"/>
      <c r="AA212" s="36">
        <v>45070</v>
      </c>
      <c r="AB212" s="37">
        <v>49075100009236</v>
      </c>
      <c r="AC212" s="35"/>
      <c r="AD212" s="35"/>
      <c r="AE212" s="35"/>
      <c r="AF212" s="35"/>
      <c r="AG212" s="35"/>
      <c r="AH212" s="35">
        <v>0</v>
      </c>
      <c r="AI212" s="35">
        <v>0</v>
      </c>
      <c r="AJ212" s="35">
        <v>0</v>
      </c>
      <c r="AK212" s="35">
        <v>261686.39999999999</v>
      </c>
      <c r="AL212" s="35">
        <v>274621.3</v>
      </c>
      <c r="AM212" s="35">
        <v>274529.91999999998</v>
      </c>
      <c r="AN212" s="35">
        <v>276109.44</v>
      </c>
      <c r="AO212" s="35">
        <v>277711.71999999997</v>
      </c>
      <c r="AP212" s="35">
        <v>280214.84000000003</v>
      </c>
      <c r="AQ212" s="35">
        <v>282442.96999999997</v>
      </c>
      <c r="AR212" s="35">
        <v>284758.78000000003</v>
      </c>
      <c r="AS212" s="35">
        <v>286645.90000000002</v>
      </c>
      <c r="AT212" s="35">
        <v>289037.78000000003</v>
      </c>
      <c r="AU212" s="35">
        <v>290669.88</v>
      </c>
      <c r="AV212" s="35">
        <v>289401.59999999998</v>
      </c>
      <c r="AW212" s="35">
        <v>291383.09999999998</v>
      </c>
      <c r="AX212" s="35">
        <v>207672.9</v>
      </c>
      <c r="AY212" s="35">
        <v>207495.07</v>
      </c>
      <c r="AZ212" s="35">
        <v>209016.19</v>
      </c>
      <c r="BA212" s="35">
        <v>199750.7</v>
      </c>
      <c r="BB212" s="35" t="e">
        <f t="array" aca="1" ref="BB212" ca="1">_xludf.XLOOKUP(C212,'PL TOTAL D0'!A:A,'PL TOTAL D0'!C:C,"")</f>
        <v>#NAME?</v>
      </c>
    </row>
    <row r="213" spans="1:54" ht="15.75" customHeight="1">
      <c r="A213" s="28" t="s">
        <v>18</v>
      </c>
      <c r="B213" s="3" t="s">
        <v>911</v>
      </c>
      <c r="C213" s="62" t="s">
        <v>912</v>
      </c>
      <c r="D213" s="7" t="s">
        <v>19</v>
      </c>
      <c r="E213" s="7" t="s">
        <v>38</v>
      </c>
      <c r="F213" s="7" t="s">
        <v>285</v>
      </c>
      <c r="G213" s="7" t="e">
        <f t="shared" ca="1" si="0"/>
        <v>#NAME?</v>
      </c>
      <c r="H213" s="29" t="s">
        <v>227</v>
      </c>
      <c r="I213" s="29" t="s">
        <v>41</v>
      </c>
      <c r="J213" s="7" t="str">
        <f t="shared" si="11"/>
        <v>Não</v>
      </c>
      <c r="K213" s="30">
        <v>45022</v>
      </c>
      <c r="L213" s="7"/>
      <c r="M213" s="7" t="s">
        <v>100</v>
      </c>
      <c r="N213" s="31">
        <v>1.2E-2</v>
      </c>
      <c r="O213" s="7" t="s">
        <v>41</v>
      </c>
      <c r="P213" s="32">
        <v>0</v>
      </c>
      <c r="Q213" s="33"/>
      <c r="R213" s="33"/>
      <c r="S213" s="7" t="s">
        <v>220</v>
      </c>
      <c r="T213" s="7" t="s">
        <v>913</v>
      </c>
      <c r="U213" s="7" t="s">
        <v>38</v>
      </c>
      <c r="V213" s="29" t="e">
        <f t="shared" ca="1" si="2"/>
        <v>#NAME?</v>
      </c>
      <c r="W213" s="7"/>
      <c r="X213" s="7"/>
      <c r="Y213" s="34" t="s">
        <v>222</v>
      </c>
      <c r="Z213" s="35"/>
      <c r="AA213" s="36">
        <v>45022</v>
      </c>
      <c r="AB213" s="37">
        <v>49075100005656</v>
      </c>
      <c r="AC213" s="35"/>
      <c r="AD213" s="35"/>
      <c r="AE213" s="35"/>
      <c r="AF213" s="35"/>
      <c r="AG213" s="35"/>
      <c r="AH213" s="35">
        <v>0</v>
      </c>
      <c r="AI213" s="35">
        <v>60384.18</v>
      </c>
      <c r="AJ213" s="35">
        <v>60985.13</v>
      </c>
      <c r="AK213" s="35">
        <v>76561.17</v>
      </c>
      <c r="AL213" s="35">
        <v>77220.320000000007</v>
      </c>
      <c r="AM213" s="35">
        <v>86978.6</v>
      </c>
      <c r="AN213" s="35">
        <v>120755.04</v>
      </c>
      <c r="AO213" s="35">
        <v>132833.71</v>
      </c>
      <c r="AP213" s="35">
        <v>133806.56</v>
      </c>
      <c r="AQ213" s="35">
        <v>134840.29</v>
      </c>
      <c r="AR213" s="35">
        <v>127079.21</v>
      </c>
      <c r="AS213" s="35">
        <v>120760.68</v>
      </c>
      <c r="AT213" s="35">
        <v>121852.18</v>
      </c>
      <c r="AU213" s="35">
        <v>99919.25</v>
      </c>
      <c r="AV213" s="35">
        <v>100638.2</v>
      </c>
      <c r="AW213" s="35">
        <v>101391</v>
      </c>
      <c r="AX213" s="35">
        <v>144878.5</v>
      </c>
      <c r="AY213" s="35">
        <v>183379.5</v>
      </c>
      <c r="AZ213" s="35">
        <v>138502.19</v>
      </c>
      <c r="BA213" s="35">
        <v>93683.61</v>
      </c>
      <c r="BB213" s="35" t="e">
        <f t="array" aca="1" ref="BB213" ca="1">_xludf.XLOOKUP(C213,'PL TOTAL D0'!A:A,'PL TOTAL D0'!C:C,"")</f>
        <v>#NAME?</v>
      </c>
    </row>
    <row r="214" spans="1:54" ht="15.75" customHeight="1">
      <c r="A214" s="28" t="s">
        <v>18</v>
      </c>
      <c r="B214" s="3" t="s">
        <v>914</v>
      </c>
      <c r="C214" s="4" t="s">
        <v>915</v>
      </c>
      <c r="D214" s="7" t="s">
        <v>19</v>
      </c>
      <c r="E214" s="7" t="s">
        <v>38</v>
      </c>
      <c r="F214" s="7" t="s">
        <v>285</v>
      </c>
      <c r="G214" s="7" t="e">
        <f t="shared" ca="1" si="0"/>
        <v>#NAME?</v>
      </c>
      <c r="H214" s="29" t="s">
        <v>227</v>
      </c>
      <c r="I214" s="29" t="s">
        <v>41</v>
      </c>
      <c r="J214" s="7" t="str">
        <f t="shared" si="11"/>
        <v>Não</v>
      </c>
      <c r="K214" s="30">
        <v>45447</v>
      </c>
      <c r="L214" s="7"/>
      <c r="M214" s="7" t="s">
        <v>28</v>
      </c>
      <c r="N214" s="31">
        <v>1.2E-2</v>
      </c>
      <c r="O214" s="7" t="s">
        <v>29</v>
      </c>
      <c r="P214" s="32">
        <v>0.1</v>
      </c>
      <c r="Q214" s="33"/>
      <c r="R214" s="33"/>
      <c r="S214" s="7" t="s">
        <v>220</v>
      </c>
      <c r="T214" s="7" t="s">
        <v>913</v>
      </c>
      <c r="U214" s="7" t="s">
        <v>38</v>
      </c>
      <c r="V214" s="29" t="e">
        <f t="shared" ca="1" si="2"/>
        <v>#NAME?</v>
      </c>
      <c r="W214" s="7"/>
      <c r="X214" s="7" t="s">
        <v>32</v>
      </c>
      <c r="Y214" s="34" t="s">
        <v>222</v>
      </c>
      <c r="Z214" s="35"/>
      <c r="AA214" s="36">
        <v>45447</v>
      </c>
      <c r="AB214" s="37">
        <v>49075100015015</v>
      </c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>
        <v>265.69</v>
      </c>
      <c r="AX214" s="35">
        <v>1909.05</v>
      </c>
      <c r="AY214" s="35">
        <v>3057.6</v>
      </c>
      <c r="AZ214" s="35">
        <v>3082.02</v>
      </c>
      <c r="BA214" s="35">
        <v>4118.55</v>
      </c>
      <c r="BB214" s="35" t="e">
        <f t="array" aca="1" ref="BB214" ca="1">_xludf.XLOOKUP(C214,'PL TOTAL D0'!A:A,'PL TOTAL D0'!C:C,"")</f>
        <v>#NAME?</v>
      </c>
    </row>
    <row r="215" spans="1:54" ht="15.75" customHeight="1">
      <c r="A215" s="28" t="s">
        <v>18</v>
      </c>
      <c r="B215" s="3" t="s">
        <v>916</v>
      </c>
      <c r="C215" s="4" t="s">
        <v>917</v>
      </c>
      <c r="D215" s="7" t="s">
        <v>19</v>
      </c>
      <c r="E215" s="7" t="s">
        <v>124</v>
      </c>
      <c r="F215" s="7" t="s">
        <v>238</v>
      </c>
      <c r="G215" s="7" t="e">
        <f t="shared" ca="1" si="0"/>
        <v>#NAME?</v>
      </c>
      <c r="H215" s="29" t="s">
        <v>227</v>
      </c>
      <c r="I215" s="29" t="s">
        <v>41</v>
      </c>
      <c r="J215" s="7" t="str">
        <f t="shared" si="11"/>
        <v>Não</v>
      </c>
      <c r="K215" s="30">
        <v>45166</v>
      </c>
      <c r="L215" s="30"/>
      <c r="M215" s="7" t="s">
        <v>100</v>
      </c>
      <c r="N215" s="31">
        <v>1.2E-2</v>
      </c>
      <c r="O215" s="7" t="s">
        <v>41</v>
      </c>
      <c r="P215" s="32">
        <v>0</v>
      </c>
      <c r="Q215" s="33"/>
      <c r="R215" s="33"/>
      <c r="S215" s="7" t="s">
        <v>220</v>
      </c>
      <c r="T215" s="7" t="s">
        <v>918</v>
      </c>
      <c r="U215" s="7" t="s">
        <v>124</v>
      </c>
      <c r="V215" s="29" t="e">
        <f t="shared" ca="1" si="2"/>
        <v>#NAME?</v>
      </c>
      <c r="W215" s="7"/>
      <c r="X215" s="7"/>
      <c r="Y215" s="34" t="s">
        <v>222</v>
      </c>
      <c r="Z215" s="35"/>
      <c r="AA215" s="36">
        <v>45166</v>
      </c>
      <c r="AB215" s="37">
        <v>49075100009041</v>
      </c>
      <c r="AC215" s="35"/>
      <c r="AD215" s="35"/>
      <c r="AE215" s="35"/>
      <c r="AF215" s="35"/>
      <c r="AG215" s="35"/>
      <c r="AH215" s="35">
        <v>0</v>
      </c>
      <c r="AI215" s="35">
        <v>0</v>
      </c>
      <c r="AJ215" s="35">
        <v>0</v>
      </c>
      <c r="AK215" s="35">
        <v>0</v>
      </c>
      <c r="AL215" s="35">
        <v>0</v>
      </c>
      <c r="AM215" s="35">
        <v>2001.99</v>
      </c>
      <c r="AN215" s="35">
        <v>4533.3900000000003</v>
      </c>
      <c r="AO215" s="35">
        <v>6587.54</v>
      </c>
      <c r="AP215" s="35">
        <v>8650.26</v>
      </c>
      <c r="AQ215" s="35">
        <v>10718.11</v>
      </c>
      <c r="AR215" s="35">
        <v>67813.399999999994</v>
      </c>
      <c r="AS215" s="35">
        <v>24993.26</v>
      </c>
      <c r="AT215" s="35">
        <v>13068.91</v>
      </c>
      <c r="AU215" s="35">
        <v>12102.97</v>
      </c>
      <c r="AV215" s="35">
        <v>13185.82</v>
      </c>
      <c r="AW215" s="35">
        <v>14278.88</v>
      </c>
      <c r="AX215" s="35">
        <v>15392.2</v>
      </c>
      <c r="AY215" s="35">
        <v>16518.48</v>
      </c>
      <c r="AZ215" s="35">
        <v>36638.589999999997</v>
      </c>
      <c r="BA215" s="35">
        <v>23831.47</v>
      </c>
      <c r="BB215" s="35" t="e">
        <f t="array" aca="1" ref="BB215" ca="1">_xludf.XLOOKUP(C215,'PL TOTAL D0'!A:A,'PL TOTAL D0'!C:C,"")</f>
        <v>#NAME?</v>
      </c>
    </row>
    <row r="216" spans="1:54" ht="15.75" customHeight="1">
      <c r="A216" s="28" t="s">
        <v>18</v>
      </c>
      <c r="B216" s="3" t="s">
        <v>60</v>
      </c>
      <c r="C216" s="4" t="s">
        <v>61</v>
      </c>
      <c r="D216" s="7" t="s">
        <v>19</v>
      </c>
      <c r="E216" s="7" t="s">
        <v>20</v>
      </c>
      <c r="F216" s="7" t="s">
        <v>290</v>
      </c>
      <c r="G216" s="7" t="e">
        <f t="shared" ca="1" si="0"/>
        <v>#NAME?</v>
      </c>
      <c r="H216" s="29" t="s">
        <v>239</v>
      </c>
      <c r="I216" s="29" t="s">
        <v>521</v>
      </c>
      <c r="J216" s="7" t="str">
        <f t="shared" si="11"/>
        <v>Não</v>
      </c>
      <c r="K216" s="30">
        <v>44903</v>
      </c>
      <c r="L216" s="7"/>
      <c r="M216" s="7" t="s">
        <v>100</v>
      </c>
      <c r="N216" s="31">
        <v>0.01</v>
      </c>
      <c r="O216" s="7" t="s">
        <v>41</v>
      </c>
      <c r="P216" s="32">
        <v>0</v>
      </c>
      <c r="Q216" s="33"/>
      <c r="R216" s="33"/>
      <c r="S216" s="7" t="s">
        <v>220</v>
      </c>
      <c r="T216" s="7" t="s">
        <v>919</v>
      </c>
      <c r="U216" s="7" t="s">
        <v>94</v>
      </c>
      <c r="V216" s="29" t="e">
        <f t="shared" ca="1" si="2"/>
        <v>#NAME?</v>
      </c>
      <c r="W216" s="7"/>
      <c r="X216" s="7"/>
      <c r="Y216" s="34" t="s">
        <v>222</v>
      </c>
      <c r="Z216" s="35"/>
      <c r="AA216" s="36">
        <v>44903</v>
      </c>
      <c r="AB216" s="37">
        <v>49075100009740</v>
      </c>
      <c r="AC216" s="35"/>
      <c r="AD216" s="35"/>
      <c r="AE216" s="35">
        <v>207189.28</v>
      </c>
      <c r="AF216" s="35">
        <v>209348.34</v>
      </c>
      <c r="AG216" s="35">
        <v>211048.19</v>
      </c>
      <c r="AH216" s="35">
        <v>390507.04</v>
      </c>
      <c r="AI216" s="35">
        <v>423811.97</v>
      </c>
      <c r="AJ216" s="35">
        <v>427761.52</v>
      </c>
      <c r="AK216" s="35">
        <v>380658.69</v>
      </c>
      <c r="AL216" s="35">
        <v>384001.86</v>
      </c>
      <c r="AM216" s="35">
        <v>387540.51</v>
      </c>
      <c r="AN216" s="35">
        <v>390686.95</v>
      </c>
      <c r="AO216" s="35">
        <v>394148.17</v>
      </c>
      <c r="AP216" s="35">
        <v>396886.59</v>
      </c>
      <c r="AQ216" s="35">
        <v>398816.73</v>
      </c>
      <c r="AR216" s="35">
        <v>351750.97</v>
      </c>
      <c r="AS216" s="35">
        <v>354440.96000000002</v>
      </c>
      <c r="AT216" s="35">
        <v>525472.69999999995</v>
      </c>
      <c r="AU216" s="35">
        <v>528979.07999999996</v>
      </c>
      <c r="AV216" s="35">
        <v>533037</v>
      </c>
      <c r="AW216" s="35">
        <v>537421.80000000005</v>
      </c>
      <c r="AX216" s="35">
        <v>541949</v>
      </c>
      <c r="AY216" s="35">
        <v>545621.89</v>
      </c>
      <c r="AZ216" s="35">
        <v>548444.56999999995</v>
      </c>
      <c r="BA216" s="35">
        <v>553050.64</v>
      </c>
      <c r="BB216" s="35" t="e">
        <f t="array" aca="1" ref="BB216" ca="1">_xludf.XLOOKUP(C216,'PL TOTAL D0'!A:A,'PL TOTAL D0'!C:C,"")</f>
        <v>#NAME?</v>
      </c>
    </row>
    <row r="217" spans="1:54" ht="15.75" customHeight="1">
      <c r="A217" s="28" t="s">
        <v>18</v>
      </c>
      <c r="B217" s="3" t="s">
        <v>60</v>
      </c>
      <c r="C217" s="4" t="s">
        <v>920</v>
      </c>
      <c r="D217" s="7" t="s">
        <v>19</v>
      </c>
      <c r="E217" s="7" t="s">
        <v>20</v>
      </c>
      <c r="F217" s="7" t="s">
        <v>290</v>
      </c>
      <c r="G217" s="7" t="e">
        <f t="shared" ca="1" si="0"/>
        <v>#NAME?</v>
      </c>
      <c r="H217" s="29" t="s">
        <v>239</v>
      </c>
      <c r="I217" s="29" t="s">
        <v>519</v>
      </c>
      <c r="J217" s="7" t="str">
        <f t="shared" si="11"/>
        <v>Não</v>
      </c>
      <c r="K217" s="30">
        <v>45096</v>
      </c>
      <c r="L217" s="30"/>
      <c r="M217" s="7" t="s">
        <v>132</v>
      </c>
      <c r="N217" s="31">
        <v>2.5000000000000001E-2</v>
      </c>
      <c r="O217" s="7" t="s">
        <v>260</v>
      </c>
      <c r="P217" s="32">
        <v>0.2</v>
      </c>
      <c r="Q217" s="33"/>
      <c r="R217" s="33"/>
      <c r="S217" s="7" t="s">
        <v>220</v>
      </c>
      <c r="T217" s="7" t="s">
        <v>919</v>
      </c>
      <c r="U217" s="7" t="s">
        <v>94</v>
      </c>
      <c r="V217" s="29" t="e">
        <f t="shared" ca="1" si="2"/>
        <v>#NAME?</v>
      </c>
      <c r="W217" s="7"/>
      <c r="X217" s="7"/>
      <c r="Y217" s="34" t="s">
        <v>222</v>
      </c>
      <c r="Z217" s="35"/>
      <c r="AA217" s="36">
        <v>45096</v>
      </c>
      <c r="AB217" s="37">
        <v>49075100008736</v>
      </c>
      <c r="AC217" s="35"/>
      <c r="AD217" s="35"/>
      <c r="AE217" s="35"/>
      <c r="AF217" s="35"/>
      <c r="AG217" s="35"/>
      <c r="AH217" s="35"/>
      <c r="AI217" s="35">
        <v>0</v>
      </c>
      <c r="AJ217" s="35">
        <v>0</v>
      </c>
      <c r="AK217" s="35">
        <v>50792.07</v>
      </c>
      <c r="AL217" s="35">
        <v>53366.879999999997</v>
      </c>
      <c r="AM217" s="35">
        <v>51327.17</v>
      </c>
      <c r="AN217" s="35">
        <v>50313.03</v>
      </c>
      <c r="AO217" s="35">
        <v>48073.61</v>
      </c>
      <c r="AP217" s="35">
        <v>51631.519999999997</v>
      </c>
      <c r="AQ217" s="35">
        <v>54099.040000000001</v>
      </c>
      <c r="AR217" s="35">
        <v>99689.1</v>
      </c>
      <c r="AS217" s="35">
        <v>101107.27</v>
      </c>
      <c r="AT217" s="35">
        <v>135941.03</v>
      </c>
      <c r="AU217" s="35">
        <v>130004.14</v>
      </c>
      <c r="AV217" s="35">
        <v>125891.6</v>
      </c>
      <c r="AW217" s="35">
        <v>127327.3</v>
      </c>
      <c r="AX217" s="35">
        <v>130760.5</v>
      </c>
      <c r="AY217" s="35">
        <v>133486.06</v>
      </c>
      <c r="AZ217" s="35">
        <v>130837.02</v>
      </c>
      <c r="BA217" s="35">
        <v>125610.3</v>
      </c>
      <c r="BB217" s="35" t="e">
        <f t="array" aca="1" ref="BB217" ca="1">_xludf.XLOOKUP(C217,'PL TOTAL D0'!A:A,'PL TOTAL D0'!C:C,"")</f>
        <v>#NAME?</v>
      </c>
    </row>
    <row r="218" spans="1:54" ht="15.75" customHeight="1">
      <c r="A218" s="28" t="s">
        <v>18</v>
      </c>
      <c r="B218" s="3" t="s">
        <v>921</v>
      </c>
      <c r="C218" s="4" t="s">
        <v>922</v>
      </c>
      <c r="D218" s="7" t="s">
        <v>19</v>
      </c>
      <c r="E218" s="7" t="s">
        <v>124</v>
      </c>
      <c r="F218" s="7" t="s">
        <v>238</v>
      </c>
      <c r="G218" s="7" t="e">
        <f t="shared" ca="1" si="0"/>
        <v>#NAME?</v>
      </c>
      <c r="H218" s="29" t="s">
        <v>239</v>
      </c>
      <c r="I218" s="29" t="s">
        <v>240</v>
      </c>
      <c r="J218" s="7" t="str">
        <f t="shared" si="11"/>
        <v>Não</v>
      </c>
      <c r="K218" s="30">
        <v>44974</v>
      </c>
      <c r="L218" s="7"/>
      <c r="M218" s="7" t="s">
        <v>100</v>
      </c>
      <c r="N218" s="31">
        <v>1.2E-2</v>
      </c>
      <c r="O218" s="7" t="s">
        <v>41</v>
      </c>
      <c r="P218" s="32">
        <v>0</v>
      </c>
      <c r="Q218" s="33"/>
      <c r="R218" s="33"/>
      <c r="S218" s="7" t="s">
        <v>220</v>
      </c>
      <c r="T218" s="7" t="s">
        <v>923</v>
      </c>
      <c r="U218" s="7" t="s">
        <v>124</v>
      </c>
      <c r="V218" s="29" t="e">
        <f t="shared" ca="1" si="2"/>
        <v>#NAME?</v>
      </c>
      <c r="W218" s="7"/>
      <c r="X218" s="7"/>
      <c r="Y218" s="34" t="s">
        <v>222</v>
      </c>
      <c r="Z218" s="35"/>
      <c r="AA218" s="36">
        <v>44974</v>
      </c>
      <c r="AB218" s="37">
        <v>49075100011338</v>
      </c>
      <c r="AC218" s="35"/>
      <c r="AD218" s="35"/>
      <c r="AE218" s="35"/>
      <c r="AF218" s="35">
        <v>0</v>
      </c>
      <c r="AG218" s="35">
        <v>44307.74</v>
      </c>
      <c r="AH218" s="35">
        <v>87777.54</v>
      </c>
      <c r="AI218" s="35">
        <v>114376.09</v>
      </c>
      <c r="AJ218" s="35">
        <v>40478.050000000003</v>
      </c>
      <c r="AK218" s="35">
        <v>40856.76</v>
      </c>
      <c r="AL218" s="35">
        <v>41056.47</v>
      </c>
      <c r="AM218" s="35">
        <v>0</v>
      </c>
      <c r="AN218" s="35">
        <v>0</v>
      </c>
      <c r="AO218" s="35">
        <v>0</v>
      </c>
      <c r="AP218" s="35">
        <v>0</v>
      </c>
      <c r="AQ218" s="35">
        <v>0</v>
      </c>
      <c r="AR218" s="35">
        <v>0</v>
      </c>
      <c r="AS218" s="35">
        <v>0</v>
      </c>
      <c r="AT218" s="35">
        <v>0</v>
      </c>
      <c r="AU218" s="35">
        <v>0</v>
      </c>
      <c r="AV218" s="35">
        <v>0</v>
      </c>
      <c r="AW218" s="35">
        <v>0</v>
      </c>
      <c r="AX218" s="35">
        <v>0</v>
      </c>
      <c r="AY218" s="35">
        <v>0</v>
      </c>
      <c r="AZ218" s="35">
        <v>0</v>
      </c>
      <c r="BA218" s="35">
        <v>0</v>
      </c>
      <c r="BB218" s="35" t="e">
        <f t="array" aca="1" ref="BB218" ca="1">_xludf.XLOOKUP(C218,'PL TOTAL D0'!A:A,'PL TOTAL D0'!C:C,"")</f>
        <v>#NAME?</v>
      </c>
    </row>
    <row r="219" spans="1:54" ht="15.75" customHeight="1">
      <c r="A219" s="28" t="s">
        <v>18</v>
      </c>
      <c r="B219" s="3" t="s">
        <v>924</v>
      </c>
      <c r="C219" s="4" t="s">
        <v>925</v>
      </c>
      <c r="D219" s="7" t="s">
        <v>19</v>
      </c>
      <c r="E219" s="7" t="s">
        <v>38</v>
      </c>
      <c r="F219" s="7" t="s">
        <v>250</v>
      </c>
      <c r="G219" s="7" t="e">
        <f t="shared" ca="1" si="0"/>
        <v>#NAME?</v>
      </c>
      <c r="H219" s="29" t="s">
        <v>227</v>
      </c>
      <c r="I219" s="29" t="s">
        <v>41</v>
      </c>
      <c r="J219" s="7" t="str">
        <f t="shared" si="11"/>
        <v>Não</v>
      </c>
      <c r="K219" s="30">
        <v>45250</v>
      </c>
      <c r="L219" s="7"/>
      <c r="M219" s="9" t="s">
        <v>251</v>
      </c>
      <c r="N219" s="10">
        <v>0</v>
      </c>
      <c r="O219" s="6" t="s">
        <v>41</v>
      </c>
      <c r="P219" s="11">
        <v>0</v>
      </c>
      <c r="Q219" s="33"/>
      <c r="R219" s="33"/>
      <c r="S219" s="7" t="s">
        <v>264</v>
      </c>
      <c r="T219" s="7" t="s">
        <v>926</v>
      </c>
      <c r="U219" s="7" t="s">
        <v>38</v>
      </c>
      <c r="V219" s="29" t="e">
        <f t="shared" ca="1" si="2"/>
        <v>#NAME?</v>
      </c>
      <c r="W219" s="7"/>
      <c r="X219" s="7"/>
      <c r="Y219" s="34" t="s">
        <v>222</v>
      </c>
      <c r="Z219" s="35"/>
      <c r="AA219" s="36">
        <v>45250</v>
      </c>
      <c r="AB219" s="37">
        <v>49075100015333</v>
      </c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>
        <v>0</v>
      </c>
      <c r="AQ219" s="35">
        <v>4620.0600000000004</v>
      </c>
      <c r="AR219" s="35">
        <v>5662.28</v>
      </c>
      <c r="AS219" s="35">
        <v>5701.72</v>
      </c>
      <c r="AT219" s="35">
        <v>6745.71</v>
      </c>
      <c r="AU219" s="35">
        <v>5742.55</v>
      </c>
      <c r="AV219" s="35">
        <v>0</v>
      </c>
      <c r="AW219" s="35">
        <v>0.28999999999999998</v>
      </c>
      <c r="AX219" s="35">
        <v>0</v>
      </c>
      <c r="AY219" s="35">
        <v>1008.19</v>
      </c>
      <c r="AZ219" s="35">
        <v>0</v>
      </c>
      <c r="BA219" s="35">
        <v>0</v>
      </c>
      <c r="BB219" s="35" t="e">
        <f t="array" aca="1" ref="BB219" ca="1">_xludf.XLOOKUP(C219,'PL TOTAL D0'!A:A,'PL TOTAL D0'!C:C,"")</f>
        <v>#NAME?</v>
      </c>
    </row>
    <row r="220" spans="1:54" ht="15.75" customHeight="1">
      <c r="A220" s="28" t="s">
        <v>18</v>
      </c>
      <c r="B220" s="3" t="s">
        <v>927</v>
      </c>
      <c r="C220" s="4" t="s">
        <v>928</v>
      </c>
      <c r="D220" s="7" t="s">
        <v>19</v>
      </c>
      <c r="E220" s="7" t="s">
        <v>20</v>
      </c>
      <c r="F220" s="7" t="s">
        <v>290</v>
      </c>
      <c r="G220" s="7" t="e">
        <f t="shared" ca="1" si="0"/>
        <v>#NAME?</v>
      </c>
      <c r="H220" s="29" t="s">
        <v>245</v>
      </c>
      <c r="I220" s="29" t="s">
        <v>41</v>
      </c>
      <c r="J220" s="7" t="str">
        <f t="shared" si="11"/>
        <v>Sim</v>
      </c>
      <c r="K220" s="30">
        <v>45090</v>
      </c>
      <c r="L220" s="30"/>
      <c r="M220" s="7" t="s">
        <v>46</v>
      </c>
      <c r="N220" s="31">
        <v>1.4999999999999999E-2</v>
      </c>
      <c r="O220" s="7" t="s">
        <v>41</v>
      </c>
      <c r="P220" s="32">
        <v>0</v>
      </c>
      <c r="Q220" s="33" t="s">
        <v>929</v>
      </c>
      <c r="R220" s="33" t="s">
        <v>930</v>
      </c>
      <c r="S220" s="7" t="s">
        <v>220</v>
      </c>
      <c r="T220" s="7" t="s">
        <v>931</v>
      </c>
      <c r="U220" s="7" t="s">
        <v>94</v>
      </c>
      <c r="V220" s="29" t="e">
        <f t="shared" ca="1" si="2"/>
        <v>#NAME?</v>
      </c>
      <c r="W220" s="7"/>
      <c r="X220" s="7"/>
      <c r="Y220" s="34" t="s">
        <v>222</v>
      </c>
      <c r="Z220" s="35"/>
      <c r="AA220" s="36">
        <v>45090</v>
      </c>
      <c r="AB220" s="37">
        <v>49075100008124</v>
      </c>
      <c r="AC220" s="35"/>
      <c r="AD220" s="35"/>
      <c r="AE220" s="35"/>
      <c r="AF220" s="35"/>
      <c r="AG220" s="35"/>
      <c r="AH220" s="35"/>
      <c r="AI220" s="35"/>
      <c r="AJ220" s="35"/>
      <c r="AK220" s="35">
        <v>450534.84</v>
      </c>
      <c r="AL220" s="35">
        <v>467877.68</v>
      </c>
      <c r="AM220" s="35">
        <v>460284.09</v>
      </c>
      <c r="AN220" s="35">
        <v>447378.06</v>
      </c>
      <c r="AO220" s="35">
        <v>427783.51</v>
      </c>
      <c r="AP220" s="35">
        <v>459853.5</v>
      </c>
      <c r="AQ220" s="35">
        <v>482396.67</v>
      </c>
      <c r="AR220" s="35">
        <v>448399.72</v>
      </c>
      <c r="AS220" s="35">
        <v>454500.03</v>
      </c>
      <c r="AT220" s="35">
        <v>461792.47</v>
      </c>
      <c r="AU220" s="35">
        <v>442254.92</v>
      </c>
      <c r="AV220" s="35">
        <v>427979.6</v>
      </c>
      <c r="AW220" s="35">
        <v>428557.9</v>
      </c>
      <c r="AX220" s="35">
        <v>440247.5</v>
      </c>
      <c r="AY220" s="35">
        <v>450102.19</v>
      </c>
      <c r="AZ220" s="35">
        <v>441625.69</v>
      </c>
      <c r="BA220" s="35">
        <v>0</v>
      </c>
      <c r="BB220" s="35" t="e">
        <f t="array" aca="1" ref="BB220" ca="1">_xludf.XLOOKUP(C220,'PL TOTAL D0'!A:A,'PL TOTAL D0'!C:C,"")</f>
        <v>#NAME?</v>
      </c>
    </row>
    <row r="221" spans="1:54" ht="15.75" customHeight="1">
      <c r="A221" s="28" t="s">
        <v>18</v>
      </c>
      <c r="B221" s="14" t="s">
        <v>927</v>
      </c>
      <c r="C221" s="4" t="s">
        <v>932</v>
      </c>
      <c r="D221" s="7" t="s">
        <v>19</v>
      </c>
      <c r="E221" s="7" t="s">
        <v>20</v>
      </c>
      <c r="F221" s="7" t="s">
        <v>290</v>
      </c>
      <c r="G221" s="7" t="e">
        <f t="shared" ca="1" si="0"/>
        <v>#NAME?</v>
      </c>
      <c r="H221" s="29" t="s">
        <v>218</v>
      </c>
      <c r="I221" s="29" t="s">
        <v>41</v>
      </c>
      <c r="J221" s="7" t="str">
        <f t="shared" si="11"/>
        <v>Não</v>
      </c>
      <c r="K221" s="30">
        <v>45063</v>
      </c>
      <c r="L221" s="76">
        <v>45587</v>
      </c>
      <c r="M221" s="7" t="s">
        <v>100</v>
      </c>
      <c r="N221" s="31">
        <v>1.2E-2</v>
      </c>
      <c r="O221" s="7" t="s">
        <v>41</v>
      </c>
      <c r="P221" s="32">
        <v>0</v>
      </c>
      <c r="Q221" s="33"/>
      <c r="R221" s="33"/>
      <c r="S221" s="7" t="s">
        <v>220</v>
      </c>
      <c r="T221" s="7" t="s">
        <v>931</v>
      </c>
      <c r="U221" s="7" t="s">
        <v>94</v>
      </c>
      <c r="V221" s="29" t="e">
        <f t="shared" ca="1" si="2"/>
        <v>#NAME?</v>
      </c>
      <c r="W221" s="7"/>
      <c r="X221" s="7"/>
      <c r="Y221" s="34" t="s">
        <v>222</v>
      </c>
      <c r="Z221" s="35"/>
      <c r="AA221" s="36">
        <v>45063</v>
      </c>
      <c r="AB221" s="37">
        <v>49075100009481</v>
      </c>
      <c r="AC221" s="35"/>
      <c r="AD221" s="35"/>
      <c r="AE221" s="35"/>
      <c r="AF221" s="35"/>
      <c r="AG221" s="35"/>
      <c r="AH221" s="35">
        <v>0</v>
      </c>
      <c r="AI221" s="35">
        <v>0</v>
      </c>
      <c r="AJ221" s="35">
        <v>4364609.29</v>
      </c>
      <c r="AK221" s="35">
        <v>4860509.32</v>
      </c>
      <c r="AL221" s="35">
        <v>4890104.6100000003</v>
      </c>
      <c r="AM221" s="35">
        <v>4905588.6500000004</v>
      </c>
      <c r="AN221" s="35">
        <v>4894563.07</v>
      </c>
      <c r="AO221" s="35">
        <v>4750632.2300000004</v>
      </c>
      <c r="AP221" s="35">
        <v>4752095.7</v>
      </c>
      <c r="AQ221" s="35">
        <v>4608507.34</v>
      </c>
      <c r="AR221" s="35">
        <v>4614871.75</v>
      </c>
      <c r="AS221" s="35">
        <v>4522329.5999999996</v>
      </c>
      <c r="AT221" s="35">
        <v>4485768.68</v>
      </c>
      <c r="AU221" s="35">
        <v>4376939.6399999997</v>
      </c>
      <c r="AV221" s="35">
        <v>4188476</v>
      </c>
      <c r="AW221" s="35">
        <v>4177797</v>
      </c>
      <c r="AX221" s="35">
        <v>4148918</v>
      </c>
      <c r="AY221" s="35">
        <v>4120664.45</v>
      </c>
      <c r="AZ221" s="35">
        <v>4020262.8</v>
      </c>
      <c r="BA221" s="35">
        <v>0</v>
      </c>
      <c r="BB221" s="35" t="e">
        <f t="array" aca="1" ref="BB221" ca="1">_xludf.XLOOKUP(C221,'PL TOTAL D0'!A:A,'PL TOTAL D0'!C:C,"")</f>
        <v>#NAME?</v>
      </c>
    </row>
    <row r="222" spans="1:54" ht="15.75" customHeight="1">
      <c r="A222" s="28" t="s">
        <v>18</v>
      </c>
      <c r="B222" s="14" t="s">
        <v>933</v>
      </c>
      <c r="C222" s="4" t="s">
        <v>934</v>
      </c>
      <c r="D222" s="7" t="s">
        <v>19</v>
      </c>
      <c r="E222" s="7" t="s">
        <v>20</v>
      </c>
      <c r="F222" s="7" t="s">
        <v>339</v>
      </c>
      <c r="G222" s="7" t="e">
        <f t="shared" ca="1" si="0"/>
        <v>#NAME?</v>
      </c>
      <c r="H222" s="29" t="s">
        <v>227</v>
      </c>
      <c r="I222" s="29" t="s">
        <v>41</v>
      </c>
      <c r="J222" s="7" t="str">
        <f t="shared" si="11"/>
        <v>Não</v>
      </c>
      <c r="K222" s="30">
        <v>45364</v>
      </c>
      <c r="L222" s="7"/>
      <c r="M222" s="7" t="s">
        <v>28</v>
      </c>
      <c r="N222" s="31">
        <v>1.2E-2</v>
      </c>
      <c r="O222" s="7" t="s">
        <v>29</v>
      </c>
      <c r="P222" s="32">
        <v>0.1</v>
      </c>
      <c r="Q222" s="33"/>
      <c r="R222" s="33" t="s">
        <v>935</v>
      </c>
      <c r="S222" s="7" t="s">
        <v>220</v>
      </c>
      <c r="T222" s="6" t="s">
        <v>936</v>
      </c>
      <c r="U222" s="7" t="s">
        <v>94</v>
      </c>
      <c r="V222" s="29" t="e">
        <f t="shared" ca="1" si="2"/>
        <v>#NAME?</v>
      </c>
      <c r="W222" s="7"/>
      <c r="X222" s="7" t="s">
        <v>32</v>
      </c>
      <c r="Y222" s="34" t="s">
        <v>222</v>
      </c>
      <c r="Z222" s="35"/>
      <c r="AA222" s="36">
        <v>45364</v>
      </c>
      <c r="AB222" s="37">
        <v>49075100013756</v>
      </c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>
        <v>0</v>
      </c>
      <c r="AU222" s="35">
        <v>0</v>
      </c>
      <c r="AV222" s="35">
        <v>0</v>
      </c>
      <c r="AW222" s="35">
        <v>0</v>
      </c>
      <c r="AX222" s="35">
        <v>164749.5</v>
      </c>
      <c r="AY222" s="35">
        <v>194549.52</v>
      </c>
      <c r="AZ222" s="35">
        <v>195807.52</v>
      </c>
      <c r="BA222" s="35">
        <v>197571.78</v>
      </c>
      <c r="BB222" s="35" t="e">
        <f t="array" aca="1" ref="BB222" ca="1">_xludf.XLOOKUP(C222,'PL TOTAL D0'!A:A,'PL TOTAL D0'!C:C,"")</f>
        <v>#NAME?</v>
      </c>
    </row>
    <row r="223" spans="1:54" ht="15.75" customHeight="1">
      <c r="A223" s="28" t="s">
        <v>18</v>
      </c>
      <c r="B223" s="42" t="s">
        <v>937</v>
      </c>
      <c r="C223" s="89" t="s">
        <v>938</v>
      </c>
      <c r="D223" s="7" t="s">
        <v>19</v>
      </c>
      <c r="E223" s="7" t="s">
        <v>38</v>
      </c>
      <c r="F223" s="7" t="s">
        <v>285</v>
      </c>
      <c r="G223" s="7" t="e">
        <f t="shared" ca="1" si="0"/>
        <v>#NAME?</v>
      </c>
      <c r="H223" s="29" t="s">
        <v>239</v>
      </c>
      <c r="I223" s="29" t="s">
        <v>286</v>
      </c>
      <c r="J223" s="7" t="str">
        <f t="shared" si="11"/>
        <v>Não</v>
      </c>
      <c r="K223" s="30">
        <v>45414</v>
      </c>
      <c r="L223" s="30"/>
      <c r="M223" s="7" t="s">
        <v>100</v>
      </c>
      <c r="N223" s="31">
        <v>0.01</v>
      </c>
      <c r="O223" s="7" t="s">
        <v>41</v>
      </c>
      <c r="P223" s="32">
        <v>0</v>
      </c>
      <c r="Q223" s="41"/>
      <c r="R223" s="33"/>
      <c r="S223" s="7" t="s">
        <v>220</v>
      </c>
      <c r="T223" s="6" t="s">
        <v>939</v>
      </c>
      <c r="U223" s="7" t="s">
        <v>38</v>
      </c>
      <c r="V223" s="29" t="e">
        <f t="shared" ca="1" si="2"/>
        <v>#NAME?</v>
      </c>
      <c r="W223" s="7"/>
      <c r="X223" s="7" t="s">
        <v>32</v>
      </c>
      <c r="Y223" s="34" t="s">
        <v>222</v>
      </c>
      <c r="Z223" s="35"/>
      <c r="AA223" s="36">
        <v>45414</v>
      </c>
      <c r="AB223" s="37">
        <v>49075100014507</v>
      </c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>
        <v>214670.2</v>
      </c>
      <c r="AW223" s="35">
        <v>207127.1</v>
      </c>
      <c r="AX223" s="35">
        <v>224577.3</v>
      </c>
      <c r="AY223" s="35">
        <v>216468.29</v>
      </c>
      <c r="AZ223" s="35">
        <v>267147.7</v>
      </c>
      <c r="BA223" s="35">
        <v>338799.4</v>
      </c>
      <c r="BB223" s="35" t="e">
        <f t="array" aca="1" ref="BB223" ca="1">_xludf.XLOOKUP(C223,'PL TOTAL D0'!A:A,'PL TOTAL D0'!C:C,"")</f>
        <v>#NAME?</v>
      </c>
    </row>
    <row r="224" spans="1:54" ht="15.75" customHeight="1">
      <c r="A224" s="28" t="s">
        <v>18</v>
      </c>
      <c r="B224" s="3" t="s">
        <v>940</v>
      </c>
      <c r="C224" s="4" t="s">
        <v>941</v>
      </c>
      <c r="D224" s="7" t="s">
        <v>19</v>
      </c>
      <c r="E224" s="7" t="s">
        <v>38</v>
      </c>
      <c r="F224" s="7" t="s">
        <v>99</v>
      </c>
      <c r="G224" s="7" t="e">
        <f t="shared" ca="1" si="0"/>
        <v>#NAME?</v>
      </c>
      <c r="H224" s="29" t="s">
        <v>227</v>
      </c>
      <c r="I224" s="29" t="s">
        <v>41</v>
      </c>
      <c r="J224" s="7" t="str">
        <f t="shared" si="11"/>
        <v>Não</v>
      </c>
      <c r="K224" s="30">
        <v>45076</v>
      </c>
      <c r="L224" s="7"/>
      <c r="M224" s="7" t="s">
        <v>138</v>
      </c>
      <c r="N224" s="31">
        <v>0.01</v>
      </c>
      <c r="O224" s="7" t="s">
        <v>41</v>
      </c>
      <c r="P224" s="32">
        <v>0</v>
      </c>
      <c r="Q224" s="33"/>
      <c r="R224" s="90"/>
      <c r="S224" s="7" t="s">
        <v>220</v>
      </c>
      <c r="T224" s="7" t="s">
        <v>942</v>
      </c>
      <c r="U224" s="7" t="s">
        <v>38</v>
      </c>
      <c r="V224" s="29" t="e">
        <f t="shared" ca="1" si="2"/>
        <v>#NAME?</v>
      </c>
      <c r="W224" s="7"/>
      <c r="X224" s="7" t="s">
        <v>32</v>
      </c>
      <c r="Y224" s="34" t="s">
        <v>222</v>
      </c>
      <c r="Z224" s="35"/>
      <c r="AA224" s="36">
        <v>45076</v>
      </c>
      <c r="AB224" s="37">
        <v>49075100009058</v>
      </c>
      <c r="AC224" s="35"/>
      <c r="AD224" s="35"/>
      <c r="AE224" s="35"/>
      <c r="AF224" s="35"/>
      <c r="AG224" s="35"/>
      <c r="AH224" s="35"/>
      <c r="AI224" s="35">
        <v>0</v>
      </c>
      <c r="AJ224" s="35">
        <v>135591.54</v>
      </c>
      <c r="AK224" s="35">
        <v>143938.85999999999</v>
      </c>
      <c r="AL224" s="35">
        <v>148311.97</v>
      </c>
      <c r="AM224" s="35">
        <v>148733.47</v>
      </c>
      <c r="AN224" s="35">
        <v>156355.10999999999</v>
      </c>
      <c r="AO224" s="35">
        <v>158528.26</v>
      </c>
      <c r="AP224" s="35">
        <v>164155.79999999999</v>
      </c>
      <c r="AQ224" s="35">
        <v>169284.31</v>
      </c>
      <c r="AR224" s="35">
        <v>183071.83</v>
      </c>
      <c r="AS224" s="35">
        <v>186923.97</v>
      </c>
      <c r="AT224" s="35">
        <v>203035.19</v>
      </c>
      <c r="AU224" s="35">
        <v>204250.35</v>
      </c>
      <c r="AV224" s="35">
        <v>215428.5</v>
      </c>
      <c r="AW224" s="35">
        <v>231138.3</v>
      </c>
      <c r="AX224" s="35">
        <v>246666.6</v>
      </c>
      <c r="AY224" s="35">
        <v>260324.1</v>
      </c>
      <c r="AZ224" s="35">
        <v>261319.63</v>
      </c>
      <c r="BA224" s="35">
        <v>261422.66</v>
      </c>
      <c r="BB224" s="35" t="e">
        <f t="array" aca="1" ref="BB224" ca="1">_xludf.XLOOKUP(C224,'PL TOTAL D0'!A:A,'PL TOTAL D0'!C:C,"")</f>
        <v>#NAME?</v>
      </c>
    </row>
    <row r="225" spans="1:54" ht="15.75" customHeight="1">
      <c r="A225" s="28" t="s">
        <v>18</v>
      </c>
      <c r="B225" s="3" t="s">
        <v>943</v>
      </c>
      <c r="C225" s="4" t="s">
        <v>944</v>
      </c>
      <c r="D225" s="7" t="s">
        <v>19</v>
      </c>
      <c r="E225" s="7" t="s">
        <v>20</v>
      </c>
      <c r="F225" s="7" t="s">
        <v>290</v>
      </c>
      <c r="G225" s="7" t="e">
        <f t="shared" ca="1" si="0"/>
        <v>#NAME?</v>
      </c>
      <c r="H225" s="29" t="s">
        <v>218</v>
      </c>
      <c r="I225" s="29" t="s">
        <v>41</v>
      </c>
      <c r="J225" s="7" t="str">
        <f t="shared" si="11"/>
        <v>Não</v>
      </c>
      <c r="K225" s="30">
        <v>45056</v>
      </c>
      <c r="L225" s="30">
        <v>45061</v>
      </c>
      <c r="M225" s="7" t="s">
        <v>90</v>
      </c>
      <c r="N225" s="31">
        <v>0.02</v>
      </c>
      <c r="O225" s="7" t="s">
        <v>260</v>
      </c>
      <c r="P225" s="32">
        <v>0.2</v>
      </c>
      <c r="Q225" s="47"/>
      <c r="R225" s="33"/>
      <c r="S225" s="7" t="s">
        <v>220</v>
      </c>
      <c r="T225" s="7" t="s">
        <v>945</v>
      </c>
      <c r="U225" s="7" t="s">
        <v>94</v>
      </c>
      <c r="V225" s="29" t="e">
        <f t="shared" ca="1" si="2"/>
        <v>#NAME?</v>
      </c>
      <c r="W225" s="7"/>
      <c r="X225" s="7"/>
      <c r="Y225" s="34"/>
      <c r="Z225" s="35"/>
      <c r="AA225" s="36">
        <v>45056</v>
      </c>
      <c r="AB225" s="37"/>
      <c r="AC225" s="35"/>
      <c r="AD225" s="35"/>
      <c r="AE225" s="35"/>
      <c r="AF225" s="35"/>
      <c r="AG225" s="35"/>
      <c r="AH225" s="35">
        <v>0</v>
      </c>
      <c r="AI225" s="35">
        <v>0</v>
      </c>
      <c r="AJ225" s="35">
        <v>0</v>
      </c>
      <c r="AK225" s="35">
        <v>0</v>
      </c>
      <c r="AL225" s="35">
        <v>0</v>
      </c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35">
        <v>0</v>
      </c>
      <c r="AY225" s="35">
        <v>0</v>
      </c>
      <c r="AZ225" s="35">
        <v>0</v>
      </c>
      <c r="BA225" s="35">
        <v>0</v>
      </c>
      <c r="BB225" s="35" t="e">
        <f t="array" aca="1" ref="BB225" ca="1">_xludf.XLOOKUP(C225,'PL TOTAL D0'!A:A,'PL TOTAL D0'!C:C,"")</f>
        <v>#NAME?</v>
      </c>
    </row>
    <row r="226" spans="1:54" ht="15.75" customHeight="1">
      <c r="A226" s="28" t="s">
        <v>18</v>
      </c>
      <c r="B226" s="14" t="s">
        <v>943</v>
      </c>
      <c r="C226" s="4" t="s">
        <v>946</v>
      </c>
      <c r="D226" s="7" t="s">
        <v>19</v>
      </c>
      <c r="E226" s="7" t="s">
        <v>20</v>
      </c>
      <c r="F226" s="7" t="s">
        <v>290</v>
      </c>
      <c r="G226" s="7" t="e">
        <f t="shared" ca="1" si="0"/>
        <v>#NAME?</v>
      </c>
      <c r="H226" s="29" t="s">
        <v>218</v>
      </c>
      <c r="I226" s="29" t="s">
        <v>41</v>
      </c>
      <c r="J226" s="7" t="str">
        <f t="shared" si="11"/>
        <v>Não</v>
      </c>
      <c r="K226" s="30">
        <v>45056</v>
      </c>
      <c r="L226" s="30">
        <v>45061</v>
      </c>
      <c r="M226" s="7" t="s">
        <v>100</v>
      </c>
      <c r="N226" s="31">
        <v>1.2E-2</v>
      </c>
      <c r="O226" s="7" t="s">
        <v>41</v>
      </c>
      <c r="P226" s="32">
        <v>0</v>
      </c>
      <c r="Q226" s="47"/>
      <c r="R226" s="33"/>
      <c r="S226" s="7" t="s">
        <v>220</v>
      </c>
      <c r="T226" s="7" t="s">
        <v>945</v>
      </c>
      <c r="U226" s="7" t="s">
        <v>94</v>
      </c>
      <c r="V226" s="29" t="e">
        <f t="shared" ca="1" si="2"/>
        <v>#NAME?</v>
      </c>
      <c r="W226" s="7"/>
      <c r="X226" s="7"/>
      <c r="Y226" s="34"/>
      <c r="Z226" s="35"/>
      <c r="AA226" s="36">
        <v>45056</v>
      </c>
      <c r="AB226" s="37"/>
      <c r="AC226" s="35"/>
      <c r="AD226" s="35"/>
      <c r="AE226" s="35"/>
      <c r="AF226" s="35"/>
      <c r="AG226" s="35"/>
      <c r="AH226" s="35">
        <v>0</v>
      </c>
      <c r="AI226" s="35">
        <v>0</v>
      </c>
      <c r="AJ226" s="35">
        <v>0</v>
      </c>
      <c r="AK226" s="35">
        <v>0</v>
      </c>
      <c r="AL226" s="35">
        <v>0</v>
      </c>
      <c r="AM226" s="35">
        <v>0</v>
      </c>
      <c r="AN226" s="35">
        <v>0</v>
      </c>
      <c r="AO226" s="35">
        <v>0</v>
      </c>
      <c r="AP226" s="35">
        <v>0</v>
      </c>
      <c r="AQ226" s="35">
        <v>0</v>
      </c>
      <c r="AR226" s="35">
        <v>0</v>
      </c>
      <c r="AS226" s="35">
        <v>0</v>
      </c>
      <c r="AT226" s="35">
        <v>0</v>
      </c>
      <c r="AU226" s="35">
        <v>0</v>
      </c>
      <c r="AV226" s="35">
        <v>0</v>
      </c>
      <c r="AW226" s="35">
        <v>0</v>
      </c>
      <c r="AX226" s="35">
        <v>0</v>
      </c>
      <c r="AY226" s="35">
        <v>0</v>
      </c>
      <c r="AZ226" s="35">
        <v>0</v>
      </c>
      <c r="BA226" s="35">
        <v>0</v>
      </c>
      <c r="BB226" s="35" t="e">
        <f t="array" aca="1" ref="BB226" ca="1">_xludf.XLOOKUP(C226,'PL TOTAL D0'!A:A,'PL TOTAL D0'!C:C,"")</f>
        <v>#NAME?</v>
      </c>
    </row>
    <row r="227" spans="1:54" ht="15.75" customHeight="1">
      <c r="A227" s="28" t="s">
        <v>18</v>
      </c>
      <c r="B227" s="3" t="s">
        <v>947</v>
      </c>
      <c r="C227" s="48" t="s">
        <v>948</v>
      </c>
      <c r="D227" s="7" t="s">
        <v>19</v>
      </c>
      <c r="E227" s="7" t="s">
        <v>124</v>
      </c>
      <c r="F227" s="7" t="s">
        <v>238</v>
      </c>
      <c r="G227" s="7" t="e">
        <f t="shared" ca="1" si="0"/>
        <v>#NAME?</v>
      </c>
      <c r="H227" s="29" t="s">
        <v>239</v>
      </c>
      <c r="I227" s="29" t="s">
        <v>298</v>
      </c>
      <c r="J227" s="7" t="str">
        <f t="shared" si="11"/>
        <v>Não</v>
      </c>
      <c r="K227" s="30">
        <v>45026</v>
      </c>
      <c r="L227" s="30"/>
      <c r="M227" s="7" t="s">
        <v>949</v>
      </c>
      <c r="N227" s="31">
        <v>7.0000000000000001E-3</v>
      </c>
      <c r="O227" s="7" t="s">
        <v>41</v>
      </c>
      <c r="P227" s="32">
        <v>0</v>
      </c>
      <c r="Q227" s="33"/>
      <c r="R227" s="33"/>
      <c r="S227" s="7" t="s">
        <v>220</v>
      </c>
      <c r="T227" s="7" t="s">
        <v>950</v>
      </c>
      <c r="U227" s="7" t="s">
        <v>124</v>
      </c>
      <c r="V227" s="29" t="e">
        <f t="shared" ca="1" si="2"/>
        <v>#NAME?</v>
      </c>
      <c r="W227" s="7"/>
      <c r="X227" s="7"/>
      <c r="Y227" s="34" t="s">
        <v>222</v>
      </c>
      <c r="Z227" s="35"/>
      <c r="AA227" s="36">
        <v>45026</v>
      </c>
      <c r="AB227" s="37">
        <v>49075100012326</v>
      </c>
      <c r="AC227" s="35"/>
      <c r="AD227" s="35"/>
      <c r="AE227" s="35"/>
      <c r="AF227" s="35"/>
      <c r="AG227" s="35"/>
      <c r="AH227" s="35">
        <v>0</v>
      </c>
      <c r="AI227" s="35">
        <v>0</v>
      </c>
      <c r="AJ227" s="35">
        <v>0</v>
      </c>
      <c r="AK227" s="35">
        <v>0</v>
      </c>
      <c r="AL227" s="35">
        <v>0</v>
      </c>
      <c r="AM227" s="35">
        <v>0</v>
      </c>
      <c r="AN227" s="35">
        <v>0</v>
      </c>
      <c r="AO227" s="35">
        <v>0</v>
      </c>
      <c r="AP227" s="35">
        <v>0</v>
      </c>
      <c r="AQ227" s="35">
        <v>0</v>
      </c>
      <c r="AR227" s="35">
        <v>0</v>
      </c>
      <c r="AS227" s="35">
        <v>0</v>
      </c>
      <c r="AT227" s="35">
        <v>0</v>
      </c>
      <c r="AU227" s="35">
        <v>0</v>
      </c>
      <c r="AV227" s="35">
        <v>0</v>
      </c>
      <c r="AW227" s="35">
        <v>0</v>
      </c>
      <c r="AX227" s="35">
        <v>0</v>
      </c>
      <c r="AY227" s="35">
        <v>0</v>
      </c>
      <c r="AZ227" s="35">
        <v>0</v>
      </c>
      <c r="BA227" s="35">
        <v>0</v>
      </c>
      <c r="BB227" s="35" t="e">
        <f t="array" aca="1" ref="BB227" ca="1">_xludf.XLOOKUP(C227,'PL TOTAL D0'!A:A,'PL TOTAL D0'!C:C,"")</f>
        <v>#NAME?</v>
      </c>
    </row>
    <row r="228" spans="1:54" ht="15.75" customHeight="1">
      <c r="A228" s="28" t="s">
        <v>18</v>
      </c>
      <c r="B228" s="3" t="s">
        <v>951</v>
      </c>
      <c r="C228" s="4" t="s">
        <v>952</v>
      </c>
      <c r="D228" s="7" t="s">
        <v>110</v>
      </c>
      <c r="E228" s="7" t="s">
        <v>38</v>
      </c>
      <c r="F228" s="7" t="s">
        <v>217</v>
      </c>
      <c r="G228" s="7" t="e">
        <f t="shared" ca="1" si="0"/>
        <v>#NAME?</v>
      </c>
      <c r="H228" s="29" t="s">
        <v>218</v>
      </c>
      <c r="I228" s="29" t="s">
        <v>41</v>
      </c>
      <c r="J228" s="7" t="str">
        <f t="shared" si="11"/>
        <v>Não</v>
      </c>
      <c r="K228" s="30">
        <v>45155</v>
      </c>
      <c r="L228" s="30">
        <v>45513</v>
      </c>
      <c r="M228" s="7" t="s">
        <v>953</v>
      </c>
      <c r="N228" s="31">
        <v>7.0000000000000001E-3</v>
      </c>
      <c r="O228" s="7" t="s">
        <v>41</v>
      </c>
      <c r="P228" s="32">
        <v>0</v>
      </c>
      <c r="Q228" s="33"/>
      <c r="R228" s="33" t="s">
        <v>777</v>
      </c>
      <c r="S228" s="7" t="s">
        <v>220</v>
      </c>
      <c r="T228" s="7" t="s">
        <v>954</v>
      </c>
      <c r="U228" s="7" t="s">
        <v>955</v>
      </c>
      <c r="V228" s="29" t="e">
        <f t="shared" ca="1" si="2"/>
        <v>#NAME?</v>
      </c>
      <c r="W228" s="7"/>
      <c r="X228" s="7"/>
      <c r="Y228" s="34" t="s">
        <v>222</v>
      </c>
      <c r="Z228" s="35"/>
      <c r="AA228" s="36">
        <v>45155</v>
      </c>
      <c r="AB228" s="37">
        <v>49075100008132</v>
      </c>
      <c r="AC228" s="35"/>
      <c r="AD228" s="35"/>
      <c r="AE228" s="35"/>
      <c r="AF228" s="35"/>
      <c r="AG228" s="35"/>
      <c r="AH228" s="35"/>
      <c r="AI228" s="35"/>
      <c r="AJ228" s="35"/>
      <c r="AK228" s="35">
        <v>2314336.9700000002</v>
      </c>
      <c r="AL228" s="35">
        <v>4028279.21</v>
      </c>
      <c r="AM228" s="35">
        <v>4065602.47</v>
      </c>
      <c r="AN228" s="35">
        <v>4091485.08</v>
      </c>
      <c r="AO228" s="35">
        <v>4118031.41</v>
      </c>
      <c r="AP228" s="35">
        <v>4166508.15</v>
      </c>
      <c r="AQ228" s="35">
        <v>4218568.46</v>
      </c>
      <c r="AR228" s="35">
        <v>4244355.2</v>
      </c>
      <c r="AS228" s="35">
        <v>4329786.1900000004</v>
      </c>
      <c r="AT228" s="35">
        <v>4397477.29</v>
      </c>
      <c r="AU228" s="35">
        <v>4384162.97</v>
      </c>
      <c r="AV228" s="35">
        <v>4415036</v>
      </c>
      <c r="AW228" s="35">
        <v>4441319</v>
      </c>
      <c r="AX228" s="35">
        <v>0</v>
      </c>
      <c r="AY228" s="35">
        <v>0</v>
      </c>
      <c r="AZ228" s="35">
        <v>0</v>
      </c>
      <c r="BA228" s="35">
        <v>0</v>
      </c>
      <c r="BB228" s="35" t="e">
        <f t="array" aca="1" ref="BB228" ca="1">_xludf.XLOOKUP(C228,'PL TOTAL D0'!A:A,'PL TOTAL D0'!C:C,"")</f>
        <v>#NAME?</v>
      </c>
    </row>
    <row r="229" spans="1:54" ht="15.75" customHeight="1">
      <c r="A229" s="28" t="s">
        <v>18</v>
      </c>
      <c r="B229" s="3" t="s">
        <v>956</v>
      </c>
      <c r="C229" s="4" t="s">
        <v>957</v>
      </c>
      <c r="D229" s="7" t="s">
        <v>19</v>
      </c>
      <c r="E229" s="7" t="s">
        <v>124</v>
      </c>
      <c r="F229" s="7" t="s">
        <v>404</v>
      </c>
      <c r="G229" s="7" t="e">
        <f t="shared" ca="1" si="0"/>
        <v>#NAME?</v>
      </c>
      <c r="H229" s="29" t="s">
        <v>239</v>
      </c>
      <c r="I229" s="29" t="s">
        <v>280</v>
      </c>
      <c r="J229" s="7" t="s">
        <v>258</v>
      </c>
      <c r="K229" s="30">
        <v>45393</v>
      </c>
      <c r="L229" s="30"/>
      <c r="M229" s="7" t="s">
        <v>678</v>
      </c>
      <c r="N229" s="31">
        <v>0</v>
      </c>
      <c r="O229" s="7" t="s">
        <v>41</v>
      </c>
      <c r="P229" s="32">
        <v>0</v>
      </c>
      <c r="Q229" s="33"/>
      <c r="R229" s="33"/>
      <c r="S229" s="7" t="s">
        <v>220</v>
      </c>
      <c r="T229" s="7" t="s">
        <v>958</v>
      </c>
      <c r="U229" s="7" t="s">
        <v>124</v>
      </c>
      <c r="V229" s="29" t="e">
        <f t="shared" ca="1" si="2"/>
        <v>#NAME?</v>
      </c>
      <c r="W229" s="7"/>
      <c r="X229" s="7"/>
      <c r="Y229" s="34" t="s">
        <v>222</v>
      </c>
      <c r="Z229" s="35"/>
      <c r="AA229" s="36">
        <v>45393</v>
      </c>
      <c r="AB229" s="37">
        <v>49075100014353</v>
      </c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>
        <v>3320494.37</v>
      </c>
      <c r="AV229" s="35">
        <v>3115084</v>
      </c>
      <c r="AW229" s="35">
        <v>2430071</v>
      </c>
      <c r="AX229" s="35">
        <v>2442299</v>
      </c>
      <c r="AY229" s="35">
        <v>2448561.61</v>
      </c>
      <c r="AZ229" s="35">
        <v>2421966.75</v>
      </c>
      <c r="BA229" s="35">
        <v>2441527.5499999998</v>
      </c>
      <c r="BB229" s="35" t="e">
        <f t="array" aca="1" ref="BB229" ca="1">_xludf.XLOOKUP(C229,'PL TOTAL D0'!A:A,'PL TOTAL D0'!C:C,"")</f>
        <v>#NAME?</v>
      </c>
    </row>
    <row r="230" spans="1:54" ht="15.75" customHeight="1">
      <c r="A230" s="28" t="s">
        <v>18</v>
      </c>
      <c r="B230" s="3" t="s">
        <v>956</v>
      </c>
      <c r="C230" s="4" t="s">
        <v>959</v>
      </c>
      <c r="D230" s="7" t="s">
        <v>19</v>
      </c>
      <c r="E230" s="7" t="s">
        <v>124</v>
      </c>
      <c r="F230" s="7" t="s">
        <v>404</v>
      </c>
      <c r="G230" s="7" t="e">
        <f t="shared" ca="1" si="0"/>
        <v>#NAME?</v>
      </c>
      <c r="H230" s="29" t="s">
        <v>227</v>
      </c>
      <c r="I230" s="29" t="s">
        <v>41</v>
      </c>
      <c r="J230" s="7" t="s">
        <v>258</v>
      </c>
      <c r="K230" s="30">
        <v>45427</v>
      </c>
      <c r="L230" s="30"/>
      <c r="M230" s="7" t="s">
        <v>361</v>
      </c>
      <c r="N230" s="31">
        <v>0.01</v>
      </c>
      <c r="O230" s="7" t="s">
        <v>29</v>
      </c>
      <c r="P230" s="32">
        <v>0.1</v>
      </c>
      <c r="Q230" s="33"/>
      <c r="R230" s="33"/>
      <c r="S230" s="7" t="s">
        <v>220</v>
      </c>
      <c r="T230" s="7" t="s">
        <v>958</v>
      </c>
      <c r="U230" s="7" t="s">
        <v>124</v>
      </c>
      <c r="V230" s="29" t="e">
        <f t="shared" ca="1" si="2"/>
        <v>#NAME?</v>
      </c>
      <c r="W230" s="7"/>
      <c r="X230" s="7"/>
      <c r="Y230" s="34" t="s">
        <v>222</v>
      </c>
      <c r="Z230" s="35"/>
      <c r="AA230" s="36">
        <v>45427</v>
      </c>
      <c r="AB230" s="37">
        <v>49075100014655</v>
      </c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>
        <v>0</v>
      </c>
      <c r="AW230" s="35">
        <v>168737</v>
      </c>
      <c r="AX230" s="35">
        <v>588696.80000000005</v>
      </c>
      <c r="AY230" s="35">
        <v>552160.68000000005</v>
      </c>
      <c r="AZ230" s="35">
        <v>513634.97</v>
      </c>
      <c r="BA230" s="35">
        <v>519271.65</v>
      </c>
      <c r="BB230" s="35" t="e">
        <f t="array" aca="1" ref="BB230" ca="1">_xludf.XLOOKUP(C230,'PL TOTAL D0'!A:A,'PL TOTAL D0'!C:C,"")</f>
        <v>#NAME?</v>
      </c>
    </row>
    <row r="231" spans="1:54" ht="15.75" customHeight="1">
      <c r="A231" s="28" t="s">
        <v>18</v>
      </c>
      <c r="B231" s="3" t="s">
        <v>960</v>
      </c>
      <c r="C231" s="91" t="s">
        <v>961</v>
      </c>
      <c r="D231" s="7" t="s">
        <v>19</v>
      </c>
      <c r="E231" s="7" t="s">
        <v>124</v>
      </c>
      <c r="F231" s="7" t="s">
        <v>546</v>
      </c>
      <c r="G231" s="7" t="e">
        <f t="shared" ca="1" si="0"/>
        <v>#NAME?</v>
      </c>
      <c r="H231" s="29" t="s">
        <v>227</v>
      </c>
      <c r="I231" s="29" t="s">
        <v>41</v>
      </c>
      <c r="J231" s="7" t="str">
        <f t="shared" ref="J231:J290" si="12">IF(Q231=0,"Não","Sim")</f>
        <v>Não</v>
      </c>
      <c r="K231" s="30">
        <v>45229</v>
      </c>
      <c r="L231" s="30"/>
      <c r="M231" s="7" t="s">
        <v>547</v>
      </c>
      <c r="N231" s="31">
        <v>7.0000000000000001E-3</v>
      </c>
      <c r="O231" s="7" t="s">
        <v>41</v>
      </c>
      <c r="P231" s="32">
        <v>0</v>
      </c>
      <c r="Q231" s="47"/>
      <c r="R231" s="33"/>
      <c r="S231" s="7" t="s">
        <v>264</v>
      </c>
      <c r="T231" s="7" t="s">
        <v>962</v>
      </c>
      <c r="U231" s="7" t="s">
        <v>371</v>
      </c>
      <c r="V231" s="29" t="e">
        <f t="shared" ca="1" si="2"/>
        <v>#NAME?</v>
      </c>
      <c r="W231" s="7"/>
      <c r="X231" s="7"/>
      <c r="Y231" s="34" t="s">
        <v>222</v>
      </c>
      <c r="Z231" s="35"/>
      <c r="AA231" s="36">
        <v>45229</v>
      </c>
      <c r="AB231" s="37">
        <v>49075100012318</v>
      </c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>
        <v>0</v>
      </c>
      <c r="AP231" s="35">
        <v>0</v>
      </c>
      <c r="AQ231" s="35">
        <v>0</v>
      </c>
      <c r="AR231" s="35">
        <v>0</v>
      </c>
      <c r="AS231" s="35">
        <v>0</v>
      </c>
      <c r="AT231" s="35">
        <v>0</v>
      </c>
      <c r="AU231" s="35">
        <v>50256.31</v>
      </c>
      <c r="AV231" s="35">
        <v>50570.59</v>
      </c>
      <c r="AW231" s="35">
        <v>50912.08</v>
      </c>
      <c r="AX231" s="35">
        <v>51347.53</v>
      </c>
      <c r="AY231" s="35">
        <v>51757.29</v>
      </c>
      <c r="AZ231" s="35">
        <v>52148.98</v>
      </c>
      <c r="BA231" s="35">
        <v>52606.59</v>
      </c>
      <c r="BB231" s="35" t="e">
        <f t="array" aca="1" ref="BB231" ca="1">_xludf.XLOOKUP(C231,'PL TOTAL D0'!A:A,'PL TOTAL D0'!C:C,"")</f>
        <v>#NAME?</v>
      </c>
    </row>
    <row r="232" spans="1:54" ht="15.75" customHeight="1">
      <c r="A232" s="28" t="s">
        <v>18</v>
      </c>
      <c r="B232" s="3" t="s">
        <v>963</v>
      </c>
      <c r="C232" s="4" t="s">
        <v>964</v>
      </c>
      <c r="D232" s="7" t="s">
        <v>19</v>
      </c>
      <c r="E232" s="7" t="s">
        <v>124</v>
      </c>
      <c r="F232" s="7" t="s">
        <v>238</v>
      </c>
      <c r="G232" s="7" t="e">
        <f t="shared" ca="1" si="0"/>
        <v>#NAME?</v>
      </c>
      <c r="H232" s="29" t="s">
        <v>227</v>
      </c>
      <c r="I232" s="29" t="s">
        <v>41</v>
      </c>
      <c r="J232" s="7" t="str">
        <f t="shared" si="12"/>
        <v>Não</v>
      </c>
      <c r="K232" s="30">
        <v>44960</v>
      </c>
      <c r="L232" s="7"/>
      <c r="M232" s="7" t="s">
        <v>100</v>
      </c>
      <c r="N232" s="31">
        <v>1.2E-2</v>
      </c>
      <c r="O232" s="7" t="s">
        <v>41</v>
      </c>
      <c r="P232" s="32">
        <v>0</v>
      </c>
      <c r="Q232" s="33"/>
      <c r="R232" s="33"/>
      <c r="S232" s="7" t="s">
        <v>264</v>
      </c>
      <c r="T232" s="7" t="s">
        <v>965</v>
      </c>
      <c r="U232" s="7" t="s">
        <v>124</v>
      </c>
      <c r="V232" s="29" t="e">
        <f t="shared" ca="1" si="2"/>
        <v>#NAME?</v>
      </c>
      <c r="W232" s="7"/>
      <c r="X232" s="7"/>
      <c r="Y232" s="34" t="s">
        <v>330</v>
      </c>
      <c r="Z232" s="35"/>
      <c r="AA232" s="36">
        <v>44960</v>
      </c>
      <c r="AB232" s="37">
        <v>49075100004552</v>
      </c>
      <c r="AC232" s="35"/>
      <c r="AD232" s="35"/>
      <c r="AE232" s="35"/>
      <c r="AF232" s="35">
        <v>0</v>
      </c>
      <c r="AG232" s="35">
        <v>302348.09000000003</v>
      </c>
      <c r="AH232" s="35">
        <v>305861.96999999997</v>
      </c>
      <c r="AI232" s="35">
        <v>307995.71000000002</v>
      </c>
      <c r="AJ232" s="35">
        <v>311282.53999999998</v>
      </c>
      <c r="AK232" s="35">
        <v>314326.46999999997</v>
      </c>
      <c r="AL232" s="35">
        <v>317302.40000000002</v>
      </c>
      <c r="AM232" s="35">
        <v>319206.65000000002</v>
      </c>
      <c r="AN232" s="35">
        <v>322020.40999999997</v>
      </c>
      <c r="AO232" s="35">
        <v>324182.96000000002</v>
      </c>
      <c r="AP232" s="35">
        <v>326595.86</v>
      </c>
      <c r="AQ232" s="35">
        <v>329108.53999999998</v>
      </c>
      <c r="AR232" s="35">
        <v>331973.65999999997</v>
      </c>
      <c r="AS232" s="35">
        <v>332613.51</v>
      </c>
      <c r="AT232" s="35">
        <v>334953.40000000002</v>
      </c>
      <c r="AU232" s="35">
        <v>337469.3</v>
      </c>
      <c r="AV232" s="35">
        <v>340023.9</v>
      </c>
      <c r="AW232" s="35">
        <v>342278.1</v>
      </c>
      <c r="AX232" s="35">
        <v>341491.6</v>
      </c>
      <c r="AY232" s="35">
        <v>344195.42</v>
      </c>
      <c r="AZ232" s="35">
        <v>346530.76</v>
      </c>
      <c r="BA232" s="35">
        <v>349482.15</v>
      </c>
      <c r="BB232" s="35" t="e">
        <f t="array" aca="1" ref="BB232" ca="1">_xludf.XLOOKUP(C232,'PL TOTAL D0'!A:A,'PL TOTAL D0'!C:C,"")</f>
        <v>#NAME?</v>
      </c>
    </row>
    <row r="233" spans="1:54" ht="15.75" customHeight="1">
      <c r="A233" s="28" t="s">
        <v>18</v>
      </c>
      <c r="B233" s="3" t="s">
        <v>966</v>
      </c>
      <c r="C233" s="4" t="s">
        <v>967</v>
      </c>
      <c r="D233" s="7" t="s">
        <v>19</v>
      </c>
      <c r="E233" s="7" t="s">
        <v>124</v>
      </c>
      <c r="F233" s="7" t="s">
        <v>354</v>
      </c>
      <c r="G233" s="7" t="e">
        <f t="shared" ca="1" si="0"/>
        <v>#NAME?</v>
      </c>
      <c r="H233" s="29" t="s">
        <v>227</v>
      </c>
      <c r="I233" s="29" t="s">
        <v>41</v>
      </c>
      <c r="J233" s="7" t="str">
        <f t="shared" si="12"/>
        <v>Não</v>
      </c>
      <c r="K233" s="30">
        <v>45035</v>
      </c>
      <c r="L233" s="7"/>
      <c r="M233" s="7" t="s">
        <v>100</v>
      </c>
      <c r="N233" s="31">
        <v>1.2E-2</v>
      </c>
      <c r="O233" s="7" t="s">
        <v>41</v>
      </c>
      <c r="P233" s="32">
        <v>0</v>
      </c>
      <c r="Q233" s="33"/>
      <c r="R233" s="33"/>
      <c r="S233" s="7" t="s">
        <v>220</v>
      </c>
      <c r="T233" s="7" t="s">
        <v>968</v>
      </c>
      <c r="U233" s="7" t="s">
        <v>124</v>
      </c>
      <c r="V233" s="29" t="e">
        <f t="shared" ca="1" si="2"/>
        <v>#NAME?</v>
      </c>
      <c r="W233" s="7"/>
      <c r="X233" s="7"/>
      <c r="Y233" s="34" t="s">
        <v>330</v>
      </c>
      <c r="Z233" s="35"/>
      <c r="AA233" s="36">
        <v>45035</v>
      </c>
      <c r="AB233" s="37">
        <v>49075100008507</v>
      </c>
      <c r="AC233" s="35"/>
      <c r="AD233" s="35"/>
      <c r="AE233" s="35"/>
      <c r="AF233" s="35"/>
      <c r="AG233" s="35"/>
      <c r="AH233" s="35">
        <v>0</v>
      </c>
      <c r="AI233" s="35">
        <v>200493.23</v>
      </c>
      <c r="AJ233" s="35">
        <v>202518.84</v>
      </c>
      <c r="AK233" s="35">
        <v>204207.46</v>
      </c>
      <c r="AL233" s="35">
        <v>205780.31</v>
      </c>
      <c r="AM233" s="35">
        <v>207720.41</v>
      </c>
      <c r="AN233" s="35">
        <v>209354.86</v>
      </c>
      <c r="AO233" s="35">
        <v>211199.67</v>
      </c>
      <c r="AP233" s="35">
        <v>212749.25</v>
      </c>
      <c r="AQ233" s="35">
        <v>214404.26</v>
      </c>
      <c r="AR233" s="35">
        <v>216335.49</v>
      </c>
      <c r="AS233" s="35">
        <v>218083.75</v>
      </c>
      <c r="AT233" s="35">
        <v>220034.61</v>
      </c>
      <c r="AU233" s="35">
        <v>220815.25</v>
      </c>
      <c r="AV233" s="35">
        <v>503251.20000000001</v>
      </c>
      <c r="AW233" s="35">
        <v>506923.6</v>
      </c>
      <c r="AX233" s="35">
        <v>511062.6</v>
      </c>
      <c r="AY233" s="35">
        <v>515425.65</v>
      </c>
      <c r="AZ233" s="35">
        <v>518729.56</v>
      </c>
      <c r="BA233" s="35">
        <v>523488.36</v>
      </c>
      <c r="BB233" s="35" t="e">
        <f t="array" aca="1" ref="BB233" ca="1">_xludf.XLOOKUP(C233,'PL TOTAL D0'!A:A,'PL TOTAL D0'!C:C,"")</f>
        <v>#NAME?</v>
      </c>
    </row>
    <row r="234" spans="1:54" ht="15.75" customHeight="1">
      <c r="A234" s="28" t="s">
        <v>18</v>
      </c>
      <c r="B234" s="3" t="s">
        <v>969</v>
      </c>
      <c r="C234" s="4" t="s">
        <v>970</v>
      </c>
      <c r="D234" s="7" t="s">
        <v>110</v>
      </c>
      <c r="E234" s="7" t="s">
        <v>38</v>
      </c>
      <c r="F234" s="7" t="s">
        <v>279</v>
      </c>
      <c r="G234" s="7" t="e">
        <f t="shared" ca="1" si="0"/>
        <v>#NAME?</v>
      </c>
      <c r="H234" s="29" t="s">
        <v>218</v>
      </c>
      <c r="I234" s="29" t="s">
        <v>41</v>
      </c>
      <c r="J234" s="7" t="str">
        <f t="shared" si="12"/>
        <v>Não</v>
      </c>
      <c r="K234" s="30">
        <v>45575</v>
      </c>
      <c r="L234" s="76">
        <v>45589</v>
      </c>
      <c r="M234" s="7" t="s">
        <v>87</v>
      </c>
      <c r="N234" s="31">
        <v>3.0000000000000001E-3</v>
      </c>
      <c r="O234" s="7" t="s">
        <v>41</v>
      </c>
      <c r="P234" s="32">
        <v>0</v>
      </c>
      <c r="Q234" s="33"/>
      <c r="R234" s="33"/>
      <c r="S234" s="7" t="s">
        <v>220</v>
      </c>
      <c r="T234" s="7" t="s">
        <v>971</v>
      </c>
      <c r="U234" s="7" t="s">
        <v>112</v>
      </c>
      <c r="V234" s="29" t="e">
        <f t="shared" ca="1" si="2"/>
        <v>#NAME?</v>
      </c>
      <c r="W234" s="7"/>
      <c r="X234" s="7" t="s">
        <v>32</v>
      </c>
      <c r="Y234" s="34"/>
      <c r="Z234" s="35"/>
      <c r="AA234" s="36"/>
      <c r="AB234" s="37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>
        <v>0</v>
      </c>
      <c r="BB234" s="35" t="e">
        <f t="array" aca="1" ref="BB234" ca="1">_xludf.XLOOKUP(C234,'PL TOTAL D0'!A:A,'PL TOTAL D0'!C:C,"")</f>
        <v>#NAME?</v>
      </c>
    </row>
    <row r="235" spans="1:54" ht="15.75" customHeight="1">
      <c r="A235" s="28" t="s">
        <v>18</v>
      </c>
      <c r="B235" s="3" t="s">
        <v>972</v>
      </c>
      <c r="C235" s="4" t="s">
        <v>973</v>
      </c>
      <c r="D235" s="7" t="s">
        <v>19</v>
      </c>
      <c r="E235" s="7" t="s">
        <v>38</v>
      </c>
      <c r="F235" s="7" t="s">
        <v>39</v>
      </c>
      <c r="G235" s="7" t="e">
        <f t="shared" ca="1" si="0"/>
        <v>#NAME?</v>
      </c>
      <c r="H235" s="29" t="s">
        <v>227</v>
      </c>
      <c r="I235" s="29" t="s">
        <v>41</v>
      </c>
      <c r="J235" s="7" t="str">
        <f t="shared" si="12"/>
        <v>Não</v>
      </c>
      <c r="K235" s="30">
        <v>44977</v>
      </c>
      <c r="L235" s="7"/>
      <c r="M235" s="7" t="s">
        <v>90</v>
      </c>
      <c r="N235" s="31">
        <v>0.02</v>
      </c>
      <c r="O235" s="7" t="s">
        <v>260</v>
      </c>
      <c r="P235" s="32">
        <v>0.2</v>
      </c>
      <c r="Q235" s="33"/>
      <c r="R235" s="41" t="s">
        <v>974</v>
      </c>
      <c r="S235" s="7" t="s">
        <v>220</v>
      </c>
      <c r="T235" s="7" t="s">
        <v>975</v>
      </c>
      <c r="U235" s="7" t="s">
        <v>38</v>
      </c>
      <c r="V235" s="29" t="e">
        <f t="shared" ca="1" si="2"/>
        <v>#NAME?</v>
      </c>
      <c r="W235" s="7"/>
      <c r="X235" s="7" t="s">
        <v>49</v>
      </c>
      <c r="Y235" s="34" t="s">
        <v>222</v>
      </c>
      <c r="Z235" s="35"/>
      <c r="AA235" s="36">
        <v>44977</v>
      </c>
      <c r="AB235" s="37">
        <v>49075100006636</v>
      </c>
      <c r="AC235" s="35"/>
      <c r="AD235" s="35"/>
      <c r="AE235" s="35"/>
      <c r="AF235" s="35">
        <v>0</v>
      </c>
      <c r="AG235" s="35">
        <v>0</v>
      </c>
      <c r="AH235" s="35">
        <v>304867.61</v>
      </c>
      <c r="AI235" s="35">
        <v>360937.54</v>
      </c>
      <c r="AJ235" s="35">
        <v>566724.19999999995</v>
      </c>
      <c r="AK235" s="35">
        <v>602522.31000000006</v>
      </c>
      <c r="AL235" s="35">
        <v>627093.69999999995</v>
      </c>
      <c r="AM235" s="35">
        <v>606180.80000000005</v>
      </c>
      <c r="AN235" s="35">
        <v>604349.54</v>
      </c>
      <c r="AO235" s="35">
        <v>578834.06000000006</v>
      </c>
      <c r="AP235" s="35">
        <v>621068.18000000005</v>
      </c>
      <c r="AQ235" s="35">
        <v>651017.26</v>
      </c>
      <c r="AR235" s="35">
        <v>605797.82999999996</v>
      </c>
      <c r="AS235" s="35">
        <v>614550.63</v>
      </c>
      <c r="AT235" s="35">
        <v>625486.55000000005</v>
      </c>
      <c r="AU235" s="35">
        <v>600575.80000000005</v>
      </c>
      <c r="AV235" s="35">
        <v>581362.4</v>
      </c>
      <c r="AW235" s="35">
        <v>582334.30000000005</v>
      </c>
      <c r="AX235" s="35">
        <v>598421.30000000005</v>
      </c>
      <c r="AY235" s="35">
        <v>611819.21</v>
      </c>
      <c r="AZ235" s="35">
        <v>601053.61</v>
      </c>
      <c r="BA235" s="35">
        <v>369103.38</v>
      </c>
      <c r="BB235" s="35" t="e">
        <f t="array" aca="1" ref="BB235" ca="1">_xludf.XLOOKUP(C235,'PL TOTAL D0'!A:A,'PL TOTAL D0'!C:C,"")</f>
        <v>#NAME?</v>
      </c>
    </row>
    <row r="236" spans="1:54" ht="15.75" customHeight="1">
      <c r="A236" s="28" t="s">
        <v>18</v>
      </c>
      <c r="B236" s="3" t="s">
        <v>972</v>
      </c>
      <c r="C236" s="4" t="s">
        <v>976</v>
      </c>
      <c r="D236" s="7" t="s">
        <v>19</v>
      </c>
      <c r="E236" s="7" t="s">
        <v>38</v>
      </c>
      <c r="F236" s="7" t="s">
        <v>39</v>
      </c>
      <c r="G236" s="7" t="e">
        <f t="shared" ca="1" si="0"/>
        <v>#NAME?</v>
      </c>
      <c r="H236" s="29" t="s">
        <v>227</v>
      </c>
      <c r="I236" s="29" t="s">
        <v>41</v>
      </c>
      <c r="J236" s="7" t="str">
        <f t="shared" si="12"/>
        <v>Não</v>
      </c>
      <c r="K236" s="30">
        <v>44991</v>
      </c>
      <c r="L236" s="7"/>
      <c r="M236" s="7" t="s">
        <v>100</v>
      </c>
      <c r="N236" s="31">
        <v>0.01</v>
      </c>
      <c r="O236" s="7" t="s">
        <v>41</v>
      </c>
      <c r="P236" s="32">
        <v>0</v>
      </c>
      <c r="Q236" s="33"/>
      <c r="R236" s="33"/>
      <c r="S236" s="7" t="s">
        <v>220</v>
      </c>
      <c r="T236" s="7" t="s">
        <v>975</v>
      </c>
      <c r="U236" s="7" t="s">
        <v>38</v>
      </c>
      <c r="V236" s="29" t="e">
        <f t="shared" ca="1" si="2"/>
        <v>#NAME?</v>
      </c>
      <c r="W236" s="7"/>
      <c r="X236" s="7" t="s">
        <v>49</v>
      </c>
      <c r="Y236" s="34" t="s">
        <v>222</v>
      </c>
      <c r="Z236" s="35"/>
      <c r="AA236" s="36">
        <v>44991</v>
      </c>
      <c r="AB236" s="37">
        <v>49075100008442</v>
      </c>
      <c r="AC236" s="35"/>
      <c r="AD236" s="35"/>
      <c r="AE236" s="35"/>
      <c r="AF236" s="35"/>
      <c r="AG236" s="35"/>
      <c r="AH236" s="35">
        <v>537871.72</v>
      </c>
      <c r="AI236" s="35">
        <v>2246971.91</v>
      </c>
      <c r="AJ236" s="35">
        <v>2466852.75</v>
      </c>
      <c r="AK236" s="35">
        <v>2458871.91</v>
      </c>
      <c r="AL236" s="35">
        <v>2466301.64</v>
      </c>
      <c r="AM236" s="35">
        <v>2451968.17</v>
      </c>
      <c r="AN236" s="35">
        <v>3009986.81</v>
      </c>
      <c r="AO236" s="35">
        <v>3308732.7</v>
      </c>
      <c r="AP236" s="35">
        <v>3370210.56</v>
      </c>
      <c r="AQ236" s="35">
        <v>3282974.56</v>
      </c>
      <c r="AR236" s="35">
        <v>3308166.77</v>
      </c>
      <c r="AS236" s="35">
        <v>3333211.42</v>
      </c>
      <c r="AT236" s="35">
        <v>3361260.34</v>
      </c>
      <c r="AU236" s="35">
        <v>3384627.7</v>
      </c>
      <c r="AV236" s="35">
        <v>3470249</v>
      </c>
      <c r="AW236" s="35">
        <v>3493595</v>
      </c>
      <c r="AX236" s="35">
        <v>3517465</v>
      </c>
      <c r="AY236" s="35">
        <v>3542562.31</v>
      </c>
      <c r="AZ236" s="35">
        <v>3560844.67</v>
      </c>
      <c r="BA236" s="35">
        <v>3592711.18</v>
      </c>
      <c r="BB236" s="35" t="e">
        <f t="array" aca="1" ref="BB236" ca="1">_xludf.XLOOKUP(C236,'PL TOTAL D0'!A:A,'PL TOTAL D0'!C:C,"")</f>
        <v>#NAME?</v>
      </c>
    </row>
    <row r="237" spans="1:54" ht="15.75" customHeight="1">
      <c r="A237" s="28" t="s">
        <v>18</v>
      </c>
      <c r="B237" s="3" t="s">
        <v>972</v>
      </c>
      <c r="C237" s="4" t="s">
        <v>977</v>
      </c>
      <c r="D237" s="7" t="s">
        <v>19</v>
      </c>
      <c r="E237" s="7" t="s">
        <v>38</v>
      </c>
      <c r="F237" s="7" t="s">
        <v>39</v>
      </c>
      <c r="G237" s="7" t="e">
        <f t="shared" ca="1" si="0"/>
        <v>#NAME?</v>
      </c>
      <c r="H237" s="29" t="s">
        <v>239</v>
      </c>
      <c r="I237" s="29" t="s">
        <v>280</v>
      </c>
      <c r="J237" s="7" t="str">
        <f t="shared" si="12"/>
        <v>Não</v>
      </c>
      <c r="K237" s="30">
        <v>44972</v>
      </c>
      <c r="L237" s="7"/>
      <c r="M237" s="9" t="s">
        <v>87</v>
      </c>
      <c r="N237" s="31">
        <v>0</v>
      </c>
      <c r="O237" s="7" t="s">
        <v>41</v>
      </c>
      <c r="P237" s="32">
        <v>0</v>
      </c>
      <c r="Q237" s="33"/>
      <c r="R237" s="41" t="s">
        <v>978</v>
      </c>
      <c r="S237" s="7" t="s">
        <v>220</v>
      </c>
      <c r="T237" s="7" t="s">
        <v>975</v>
      </c>
      <c r="U237" s="7" t="s">
        <v>38</v>
      </c>
      <c r="V237" s="29" t="e">
        <f t="shared" ca="1" si="2"/>
        <v>#NAME?</v>
      </c>
      <c r="W237" s="7"/>
      <c r="X237" s="7" t="s">
        <v>49</v>
      </c>
      <c r="Y237" s="34" t="s">
        <v>222</v>
      </c>
      <c r="Z237" s="35"/>
      <c r="AA237" s="36">
        <v>44972</v>
      </c>
      <c r="AB237" s="37">
        <v>49075100005680</v>
      </c>
      <c r="AC237" s="35"/>
      <c r="AD237" s="35"/>
      <c r="AE237" s="35"/>
      <c r="AF237" s="35">
        <v>0</v>
      </c>
      <c r="AG237" s="35">
        <v>1835034.42</v>
      </c>
      <c r="AH237" s="35">
        <v>2311316.92</v>
      </c>
      <c r="AI237" s="35">
        <v>571325.29</v>
      </c>
      <c r="AJ237" s="35">
        <v>212181.64</v>
      </c>
      <c r="AK237" s="35">
        <v>214409.69</v>
      </c>
      <c r="AL237" s="35">
        <v>216544.32</v>
      </c>
      <c r="AM237" s="35">
        <v>218840.55</v>
      </c>
      <c r="AN237" s="35">
        <v>220920.24</v>
      </c>
      <c r="AO237" s="35">
        <v>223089.66</v>
      </c>
      <c r="AP237" s="35">
        <v>152211.67000000001</v>
      </c>
      <c r="AQ237" s="35">
        <v>153494.04999999999</v>
      </c>
      <c r="AR237" s="35">
        <v>154846.60999999999</v>
      </c>
      <c r="AS237" s="35">
        <v>156012.71</v>
      </c>
      <c r="AT237" s="35">
        <v>157321.63</v>
      </c>
      <c r="AU237" s="35">
        <v>158669.28</v>
      </c>
      <c r="AV237" s="35">
        <v>159996.1</v>
      </c>
      <c r="AW237" s="35">
        <v>161197.79999999999</v>
      </c>
      <c r="AX237" s="35">
        <v>163534.1</v>
      </c>
      <c r="AY237" s="35">
        <v>164947.13</v>
      </c>
      <c r="AZ237" s="35">
        <v>166321.35999999999</v>
      </c>
      <c r="BA237" s="35">
        <v>835.1</v>
      </c>
      <c r="BB237" s="35" t="e">
        <f t="array" aca="1" ref="BB237" ca="1">_xludf.XLOOKUP(C237,'PL TOTAL D0'!A:A,'PL TOTAL D0'!C:C,"")</f>
        <v>#NAME?</v>
      </c>
    </row>
    <row r="238" spans="1:54" ht="15.75" customHeight="1">
      <c r="A238" s="28" t="s">
        <v>18</v>
      </c>
      <c r="B238" s="3" t="s">
        <v>972</v>
      </c>
      <c r="C238" s="4" t="s">
        <v>979</v>
      </c>
      <c r="D238" s="7" t="s">
        <v>19</v>
      </c>
      <c r="E238" s="7" t="s">
        <v>38</v>
      </c>
      <c r="F238" s="7" t="s">
        <v>39</v>
      </c>
      <c r="G238" s="7" t="e">
        <f t="shared" ca="1" si="0"/>
        <v>#NAME?</v>
      </c>
      <c r="H238" s="29" t="s">
        <v>227</v>
      </c>
      <c r="I238" s="29" t="s">
        <v>41</v>
      </c>
      <c r="J238" s="7" t="str">
        <f t="shared" si="12"/>
        <v>Não</v>
      </c>
      <c r="K238" s="30">
        <v>45022</v>
      </c>
      <c r="L238" s="7"/>
      <c r="M238" s="7" t="s">
        <v>577</v>
      </c>
      <c r="N238" s="31">
        <v>2.5000000000000001E-2</v>
      </c>
      <c r="O238" s="7" t="s">
        <v>980</v>
      </c>
      <c r="P238" s="32">
        <v>0.2</v>
      </c>
      <c r="Q238" s="33"/>
      <c r="R238" s="41" t="s">
        <v>981</v>
      </c>
      <c r="S238" s="7" t="s">
        <v>220</v>
      </c>
      <c r="T238" s="7" t="s">
        <v>975</v>
      </c>
      <c r="U238" s="7" t="s">
        <v>38</v>
      </c>
      <c r="V238" s="29" t="e">
        <f t="shared" ca="1" si="2"/>
        <v>#NAME?</v>
      </c>
      <c r="W238" s="7"/>
      <c r="X238" s="7" t="s">
        <v>49</v>
      </c>
      <c r="Y238" s="34" t="s">
        <v>222</v>
      </c>
      <c r="Z238" s="35"/>
      <c r="AA238" s="36">
        <v>45022</v>
      </c>
      <c r="AB238" s="37">
        <v>49075100008825</v>
      </c>
      <c r="AC238" s="35"/>
      <c r="AD238" s="35"/>
      <c r="AE238" s="35"/>
      <c r="AF238" s="35">
        <v>0</v>
      </c>
      <c r="AG238" s="35">
        <v>0</v>
      </c>
      <c r="AH238" s="35">
        <v>37824</v>
      </c>
      <c r="AI238" s="35">
        <v>38658.35</v>
      </c>
      <c r="AJ238" s="35">
        <v>214989.41</v>
      </c>
      <c r="AK238" s="35">
        <v>214322.39</v>
      </c>
      <c r="AL238" s="35">
        <v>218300.7</v>
      </c>
      <c r="AM238" s="35">
        <v>224362.58</v>
      </c>
      <c r="AN238" s="35">
        <v>223020.61</v>
      </c>
      <c r="AO238" s="35">
        <v>1501.8</v>
      </c>
      <c r="AP238" s="35">
        <v>1412.42</v>
      </c>
      <c r="AQ238" s="35">
        <v>1424.5</v>
      </c>
      <c r="AR238" s="35">
        <v>1437.56</v>
      </c>
      <c r="AS238" s="35">
        <v>1453.03</v>
      </c>
      <c r="AT238" s="35">
        <v>1464.62</v>
      </c>
      <c r="AU238" s="35">
        <v>1476.93</v>
      </c>
      <c r="AV238" s="35">
        <v>1477.86</v>
      </c>
      <c r="AW238" s="35">
        <v>1489.09</v>
      </c>
      <c r="AX238" s="35">
        <v>1501.94</v>
      </c>
      <c r="AY238" s="35">
        <v>1514.44</v>
      </c>
      <c r="AZ238" s="35">
        <v>1526.53</v>
      </c>
      <c r="BA238" s="35">
        <v>1540.12</v>
      </c>
      <c r="BB238" s="35" t="e">
        <f t="array" aca="1" ref="BB238" ca="1">_xludf.XLOOKUP(C238,'PL TOTAL D0'!A:A,'PL TOTAL D0'!C:C,"")</f>
        <v>#NAME?</v>
      </c>
    </row>
    <row r="239" spans="1:54" ht="15.75" customHeight="1">
      <c r="A239" s="28" t="s">
        <v>18</v>
      </c>
      <c r="B239" s="3" t="s">
        <v>982</v>
      </c>
      <c r="C239" s="40" t="s">
        <v>983</v>
      </c>
      <c r="D239" s="7" t="s">
        <v>233</v>
      </c>
      <c r="E239" s="7" t="s">
        <v>38</v>
      </c>
      <c r="F239" s="7" t="s">
        <v>460</v>
      </c>
      <c r="G239" s="7" t="e">
        <f t="shared" ca="1" si="0"/>
        <v>#NAME?</v>
      </c>
      <c r="H239" s="29" t="s">
        <v>227</v>
      </c>
      <c r="I239" s="29" t="s">
        <v>41</v>
      </c>
      <c r="J239" s="7" t="str">
        <f t="shared" si="12"/>
        <v>Sim</v>
      </c>
      <c r="K239" s="30">
        <v>45345</v>
      </c>
      <c r="L239" s="7"/>
      <c r="M239" s="9" t="s">
        <v>100</v>
      </c>
      <c r="N239" s="10">
        <v>1.2E-2</v>
      </c>
      <c r="O239" s="7" t="s">
        <v>41</v>
      </c>
      <c r="P239" s="32">
        <v>0</v>
      </c>
      <c r="Q239" s="41" t="s">
        <v>984</v>
      </c>
      <c r="R239" s="33"/>
      <c r="S239" s="7" t="s">
        <v>220</v>
      </c>
      <c r="T239" s="6" t="s">
        <v>985</v>
      </c>
      <c r="U239" s="7" t="s">
        <v>38</v>
      </c>
      <c r="V239" s="29" t="e">
        <f t="shared" ca="1" si="2"/>
        <v>#NAME?</v>
      </c>
      <c r="W239" s="7"/>
      <c r="X239" s="7"/>
      <c r="Y239" s="34" t="s">
        <v>222</v>
      </c>
      <c r="Z239" s="35"/>
      <c r="AA239" s="36">
        <v>45345</v>
      </c>
      <c r="AB239" s="37">
        <v>49075100013322</v>
      </c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>
        <v>1047010.15</v>
      </c>
      <c r="AT239" s="35">
        <v>1053898.68</v>
      </c>
      <c r="AU239" s="35">
        <v>1058550.3799999999</v>
      </c>
      <c r="AV239" s="35">
        <v>1066585</v>
      </c>
      <c r="AW239" s="35">
        <v>1074464</v>
      </c>
      <c r="AX239" s="35">
        <v>1068213</v>
      </c>
      <c r="AY239" s="35">
        <v>1076685.77</v>
      </c>
      <c r="AZ239" s="35">
        <v>1053978.22</v>
      </c>
      <c r="BA239" s="35">
        <v>1063306.97</v>
      </c>
      <c r="BB239" s="35" t="e">
        <f t="array" aca="1" ref="BB239" ca="1">_xludf.XLOOKUP(C239,'PL TOTAL D0'!A:A,'PL TOTAL D0'!C:C,"")</f>
        <v>#NAME?</v>
      </c>
    </row>
    <row r="240" spans="1:54" ht="15.75" customHeight="1">
      <c r="A240" s="28" t="s">
        <v>18</v>
      </c>
      <c r="B240" s="3" t="s">
        <v>986</v>
      </c>
      <c r="C240" s="40" t="s">
        <v>987</v>
      </c>
      <c r="D240" s="7" t="s">
        <v>19</v>
      </c>
      <c r="E240" s="7" t="s">
        <v>124</v>
      </c>
      <c r="F240" s="7" t="s">
        <v>244</v>
      </c>
      <c r="G240" s="7" t="e">
        <f t="shared" ca="1" si="0"/>
        <v>#NAME?</v>
      </c>
      <c r="H240" s="29" t="s">
        <v>227</v>
      </c>
      <c r="I240" s="29" t="s">
        <v>41</v>
      </c>
      <c r="J240" s="7" t="str">
        <f t="shared" si="12"/>
        <v>Sim</v>
      </c>
      <c r="K240" s="30">
        <v>45586</v>
      </c>
      <c r="L240" s="7"/>
      <c r="M240" s="9" t="s">
        <v>100</v>
      </c>
      <c r="N240" s="10">
        <v>1.2E-2</v>
      </c>
      <c r="O240" s="7" t="s">
        <v>41</v>
      </c>
      <c r="P240" s="32">
        <v>0</v>
      </c>
      <c r="Q240" s="41" t="s">
        <v>988</v>
      </c>
      <c r="R240" s="33"/>
      <c r="S240" s="7" t="s">
        <v>220</v>
      </c>
      <c r="T240" s="6" t="s">
        <v>989</v>
      </c>
      <c r="U240" s="7" t="s">
        <v>124</v>
      </c>
      <c r="V240" s="29" t="e">
        <f t="shared" ca="1" si="2"/>
        <v>#NAME?</v>
      </c>
      <c r="W240" s="7"/>
      <c r="X240" s="7" t="s">
        <v>32</v>
      </c>
      <c r="Y240" s="34"/>
      <c r="Z240" s="35"/>
      <c r="AA240" s="36"/>
      <c r="AB240" s="37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>
        <v>254438.32</v>
      </c>
      <c r="BB240" s="35" t="e">
        <f t="array" aca="1" ref="BB240" ca="1">_xludf.XLOOKUP(C240,'PL TOTAL D0'!A:A,'PL TOTAL D0'!C:C,"")</f>
        <v>#NAME?</v>
      </c>
    </row>
    <row r="241" spans="1:54" ht="15.75" customHeight="1">
      <c r="A241" s="28" t="s">
        <v>18</v>
      </c>
      <c r="B241" s="3" t="s">
        <v>990</v>
      </c>
      <c r="C241" s="4" t="s">
        <v>991</v>
      </c>
      <c r="D241" s="7" t="s">
        <v>110</v>
      </c>
      <c r="E241" s="7" t="s">
        <v>38</v>
      </c>
      <c r="F241" s="7" t="s">
        <v>992</v>
      </c>
      <c r="G241" s="7" t="e">
        <f t="shared" ca="1" si="0"/>
        <v>#NAME?</v>
      </c>
      <c r="H241" s="29" t="s">
        <v>218</v>
      </c>
      <c r="I241" s="29" t="s">
        <v>41</v>
      </c>
      <c r="J241" s="7" t="str">
        <f t="shared" si="12"/>
        <v>Não</v>
      </c>
      <c r="K241" s="30">
        <v>45070</v>
      </c>
      <c r="L241" s="30">
        <v>45121</v>
      </c>
      <c r="M241" s="7" t="s">
        <v>138</v>
      </c>
      <c r="N241" s="31">
        <v>1.6E-2</v>
      </c>
      <c r="O241" s="7" t="s">
        <v>29</v>
      </c>
      <c r="P241" s="32">
        <v>0.1</v>
      </c>
      <c r="Q241" s="47"/>
      <c r="R241" s="33"/>
      <c r="S241" s="7" t="s">
        <v>220</v>
      </c>
      <c r="T241" s="7" t="s">
        <v>993</v>
      </c>
      <c r="U241" s="7" t="s">
        <v>31</v>
      </c>
      <c r="V241" s="29" t="e">
        <f t="shared" ca="1" si="2"/>
        <v>#NAME?</v>
      </c>
      <c r="W241" s="7"/>
      <c r="X241" s="7"/>
      <c r="Y241" s="34"/>
      <c r="Z241" s="35"/>
      <c r="AA241" s="36">
        <v>45070</v>
      </c>
      <c r="AB241" s="37"/>
      <c r="AC241" s="35"/>
      <c r="AD241" s="35"/>
      <c r="AE241" s="35"/>
      <c r="AF241" s="35"/>
      <c r="AG241" s="35"/>
      <c r="AH241" s="35"/>
      <c r="AI241" s="35">
        <v>0</v>
      </c>
      <c r="AJ241" s="35">
        <v>1404159.84</v>
      </c>
      <c r="AK241" s="35">
        <v>1410022.14</v>
      </c>
      <c r="AL241" s="35">
        <v>0</v>
      </c>
      <c r="AM241" s="35">
        <v>0</v>
      </c>
      <c r="AN241" s="35">
        <v>0</v>
      </c>
      <c r="AO241" s="35">
        <v>0</v>
      </c>
      <c r="AP241" s="35">
        <v>0</v>
      </c>
      <c r="AQ241" s="35">
        <v>0</v>
      </c>
      <c r="AR241" s="35">
        <v>0</v>
      </c>
      <c r="AS241" s="35">
        <v>0</v>
      </c>
      <c r="AT241" s="35">
        <v>0</v>
      </c>
      <c r="AU241" s="35">
        <v>0</v>
      </c>
      <c r="AV241" s="35">
        <v>0</v>
      </c>
      <c r="AW241" s="35">
        <v>0</v>
      </c>
      <c r="AX241" s="35">
        <v>0</v>
      </c>
      <c r="AY241" s="35">
        <v>0</v>
      </c>
      <c r="AZ241" s="35">
        <v>0</v>
      </c>
      <c r="BA241" s="35">
        <v>0</v>
      </c>
      <c r="BB241" s="35" t="e">
        <f t="array" aca="1" ref="BB241" ca="1">_xludf.XLOOKUP(C241,'PL TOTAL D0'!A:A,'PL TOTAL D0'!C:C,"")</f>
        <v>#NAME?</v>
      </c>
    </row>
    <row r="242" spans="1:54" ht="15.75" customHeight="1">
      <c r="A242" s="28" t="s">
        <v>18</v>
      </c>
      <c r="B242" s="3" t="s">
        <v>994</v>
      </c>
      <c r="C242" s="4" t="s">
        <v>995</v>
      </c>
      <c r="D242" s="7" t="s">
        <v>225</v>
      </c>
      <c r="E242" s="7" t="s">
        <v>124</v>
      </c>
      <c r="F242" s="7" t="s">
        <v>226</v>
      </c>
      <c r="G242" s="7" t="e">
        <f t="shared" ca="1" si="0"/>
        <v>#NAME?</v>
      </c>
      <c r="H242" s="29" t="s">
        <v>227</v>
      </c>
      <c r="I242" s="29" t="s">
        <v>41</v>
      </c>
      <c r="J242" s="7" t="str">
        <f t="shared" si="12"/>
        <v>Não</v>
      </c>
      <c r="K242" s="30">
        <v>45600</v>
      </c>
      <c r="L242" s="30"/>
      <c r="M242" s="7" t="s">
        <v>100</v>
      </c>
      <c r="N242" s="31">
        <v>1.2E-2</v>
      </c>
      <c r="O242" s="7" t="s">
        <v>41</v>
      </c>
      <c r="P242" s="32">
        <v>0</v>
      </c>
      <c r="Q242" s="47"/>
      <c r="R242" s="33"/>
      <c r="S242" s="7" t="s">
        <v>220</v>
      </c>
      <c r="T242" s="7" t="s">
        <v>996</v>
      </c>
      <c r="U242" s="7" t="s">
        <v>31</v>
      </c>
      <c r="V242" s="29" t="e">
        <f t="shared" ca="1" si="2"/>
        <v>#NAME?</v>
      </c>
      <c r="W242" s="7"/>
      <c r="X242" s="7" t="s">
        <v>230</v>
      </c>
      <c r="Y242" s="34"/>
      <c r="Z242" s="35"/>
      <c r="AA242" s="36"/>
      <c r="AB242" s="37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 t="e">
        <f t="array" aca="1" ref="BB242" ca="1">_xludf.XLOOKUP(C242,'PL TOTAL D0'!A:A,'PL TOTAL D0'!C:C,"")</f>
        <v>#NAME?</v>
      </c>
    </row>
    <row r="243" spans="1:54" ht="15.75" customHeight="1">
      <c r="A243" s="28" t="s">
        <v>18</v>
      </c>
      <c r="B243" s="92" t="s">
        <v>997</v>
      </c>
      <c r="C243" s="44" t="s">
        <v>998</v>
      </c>
      <c r="D243" s="7" t="s">
        <v>19</v>
      </c>
      <c r="E243" s="7" t="s">
        <v>124</v>
      </c>
      <c r="F243" s="7" t="s">
        <v>238</v>
      </c>
      <c r="G243" s="7" t="e">
        <f t="shared" ca="1" si="0"/>
        <v>#NAME?</v>
      </c>
      <c r="H243" s="29" t="s">
        <v>239</v>
      </c>
      <c r="I243" s="29" t="s">
        <v>240</v>
      </c>
      <c r="J243" s="7" t="str">
        <f t="shared" si="12"/>
        <v>Não</v>
      </c>
      <c r="K243" s="30">
        <v>45204</v>
      </c>
      <c r="L243" s="30"/>
      <c r="M243" s="7" t="s">
        <v>100</v>
      </c>
      <c r="N243" s="31">
        <v>1.2E-2</v>
      </c>
      <c r="O243" s="7" t="s">
        <v>41</v>
      </c>
      <c r="P243" s="32">
        <v>0</v>
      </c>
      <c r="Q243" s="69"/>
      <c r="R243" s="33"/>
      <c r="S243" s="7" t="s">
        <v>220</v>
      </c>
      <c r="T243" s="7" t="s">
        <v>999</v>
      </c>
      <c r="U243" s="7" t="s">
        <v>124</v>
      </c>
      <c r="V243" s="29" t="e">
        <f t="shared" ca="1" si="2"/>
        <v>#NAME?</v>
      </c>
      <c r="W243" s="7"/>
      <c r="X243" s="7"/>
      <c r="Y243" s="34" t="s">
        <v>222</v>
      </c>
      <c r="Z243" s="35"/>
      <c r="AA243" s="36">
        <v>45204</v>
      </c>
      <c r="AB243" s="37">
        <v>49075100011346</v>
      </c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>
        <v>0</v>
      </c>
      <c r="AO243" s="35">
        <v>0</v>
      </c>
      <c r="AP243" s="35">
        <v>0</v>
      </c>
      <c r="AQ243" s="35">
        <v>0</v>
      </c>
      <c r="AR243" s="35">
        <v>0</v>
      </c>
      <c r="AS243" s="35">
        <v>0</v>
      </c>
      <c r="AT243" s="35">
        <v>0</v>
      </c>
      <c r="AU243" s="35">
        <v>0</v>
      </c>
      <c r="AV243" s="35">
        <v>0</v>
      </c>
      <c r="AW243" s="35">
        <v>0</v>
      </c>
      <c r="AX243" s="35">
        <v>0</v>
      </c>
      <c r="AY243" s="35">
        <v>0</v>
      </c>
      <c r="AZ243" s="35">
        <v>0</v>
      </c>
      <c r="BA243" s="35">
        <v>0</v>
      </c>
      <c r="BB243" s="35" t="e">
        <f t="array" aca="1" ref="BB243" ca="1">_xludf.XLOOKUP(C243,'PL TOTAL D0'!A:A,'PL TOTAL D0'!C:C,"")</f>
        <v>#NAME?</v>
      </c>
    </row>
    <row r="244" spans="1:54" ht="15.75" customHeight="1">
      <c r="A244" s="28" t="s">
        <v>18</v>
      </c>
      <c r="B244" s="3" t="s">
        <v>1000</v>
      </c>
      <c r="C244" s="4" t="s">
        <v>1001</v>
      </c>
      <c r="D244" s="7" t="s">
        <v>19</v>
      </c>
      <c r="E244" s="7" t="s">
        <v>124</v>
      </c>
      <c r="F244" s="7" t="s">
        <v>244</v>
      </c>
      <c r="G244" s="7" t="e">
        <f t="shared" ca="1" si="0"/>
        <v>#NAME?</v>
      </c>
      <c r="H244" s="29" t="s">
        <v>239</v>
      </c>
      <c r="I244" s="29" t="s">
        <v>1002</v>
      </c>
      <c r="J244" s="7" t="str">
        <f t="shared" si="12"/>
        <v>Não</v>
      </c>
      <c r="K244" s="30">
        <v>44974</v>
      </c>
      <c r="L244" s="7"/>
      <c r="M244" s="7" t="s">
        <v>100</v>
      </c>
      <c r="N244" s="31">
        <v>0.01</v>
      </c>
      <c r="O244" s="7" t="s">
        <v>41</v>
      </c>
      <c r="P244" s="32">
        <v>0</v>
      </c>
      <c r="Q244" s="33"/>
      <c r="R244" s="33"/>
      <c r="S244" s="7" t="s">
        <v>220</v>
      </c>
      <c r="T244" s="7" t="s">
        <v>1003</v>
      </c>
      <c r="U244" s="7" t="s">
        <v>124</v>
      </c>
      <c r="V244" s="29" t="e">
        <f t="shared" ca="1" si="2"/>
        <v>#NAME?</v>
      </c>
      <c r="W244" s="7"/>
      <c r="X244" s="7"/>
      <c r="Y244" s="34" t="s">
        <v>222</v>
      </c>
      <c r="Z244" s="35"/>
      <c r="AA244" s="36">
        <v>44974</v>
      </c>
      <c r="AB244" s="37">
        <v>49075100005699</v>
      </c>
      <c r="AC244" s="35"/>
      <c r="AD244" s="35"/>
      <c r="AE244" s="35"/>
      <c r="AF244" s="35">
        <v>0</v>
      </c>
      <c r="AG244" s="35">
        <v>20003.03</v>
      </c>
      <c r="AH244" s="35">
        <v>20207.060000000001</v>
      </c>
      <c r="AI244" s="35">
        <v>32783.39</v>
      </c>
      <c r="AJ244" s="35">
        <v>23401.9</v>
      </c>
      <c r="AK244" s="35">
        <v>7154.16</v>
      </c>
      <c r="AL244" s="35">
        <v>7194.8</v>
      </c>
      <c r="AM244" s="35">
        <v>32273.1</v>
      </c>
      <c r="AN244" s="35">
        <v>32552.76</v>
      </c>
      <c r="AO244" s="35">
        <v>32798.239999999998</v>
      </c>
      <c r="AP244" s="35">
        <v>38043.74</v>
      </c>
      <c r="AQ244" s="35">
        <v>36234.35</v>
      </c>
      <c r="AR244" s="35">
        <v>36560.68</v>
      </c>
      <c r="AS244" s="35">
        <v>36884.33</v>
      </c>
      <c r="AT244" s="35">
        <v>31005.58</v>
      </c>
      <c r="AU244" s="35">
        <v>29301.19</v>
      </c>
      <c r="AV244" s="35">
        <v>29523.82</v>
      </c>
      <c r="AW244" s="35">
        <v>29752.3</v>
      </c>
      <c r="AX244" s="35">
        <v>29992.85</v>
      </c>
      <c r="AY244" s="35">
        <v>30233.83</v>
      </c>
      <c r="AZ244" s="35">
        <v>30339.88</v>
      </c>
      <c r="BA244" s="35">
        <v>2247.4</v>
      </c>
      <c r="BB244" s="35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17" t="s">
        <v>1004</v>
      </c>
      <c r="C245" s="44" t="s">
        <v>1005</v>
      </c>
      <c r="D245" s="94" t="s">
        <v>110</v>
      </c>
      <c r="E245" s="94" t="s">
        <v>38</v>
      </c>
      <c r="F245" s="94" t="s">
        <v>217</v>
      </c>
      <c r="G245" s="7" t="e">
        <f t="shared" ca="1" si="0"/>
        <v>#NAME?</v>
      </c>
      <c r="H245" s="95" t="s">
        <v>218</v>
      </c>
      <c r="I245" s="95" t="s">
        <v>41</v>
      </c>
      <c r="J245" s="7" t="str">
        <f t="shared" si="12"/>
        <v>Não</v>
      </c>
      <c r="K245" s="96">
        <v>45187</v>
      </c>
      <c r="L245" s="96">
        <v>45530</v>
      </c>
      <c r="M245" s="94" t="s">
        <v>28</v>
      </c>
      <c r="N245" s="97">
        <v>0.01</v>
      </c>
      <c r="O245" s="94" t="s">
        <v>29</v>
      </c>
      <c r="P245" s="98">
        <v>0.1</v>
      </c>
      <c r="Q245" s="99"/>
      <c r="R245" s="99"/>
      <c r="S245" s="94" t="s">
        <v>220</v>
      </c>
      <c r="T245" s="94" t="s">
        <v>1006</v>
      </c>
      <c r="U245" s="94" t="s">
        <v>38</v>
      </c>
      <c r="V245" s="29" t="e">
        <f t="shared" ca="1" si="2"/>
        <v>#NAME?</v>
      </c>
      <c r="W245" s="94"/>
      <c r="X245" s="94"/>
      <c r="Y245" s="100" t="s">
        <v>330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5">
        <v>85674.41</v>
      </c>
      <c r="AQ245" s="35">
        <v>86783.11</v>
      </c>
      <c r="AR245" s="35">
        <v>86552.22</v>
      </c>
      <c r="AS245" s="35">
        <v>85956.1</v>
      </c>
      <c r="AT245" s="35">
        <v>86482.09</v>
      </c>
      <c r="AU245" s="35">
        <v>86501.88</v>
      </c>
      <c r="AV245" s="35">
        <v>86668.2</v>
      </c>
      <c r="AW245" s="35">
        <v>91146.23</v>
      </c>
      <c r="AX245" s="35">
        <v>104225.3</v>
      </c>
      <c r="AY245" s="35">
        <v>0</v>
      </c>
      <c r="AZ245" s="35">
        <v>0</v>
      </c>
      <c r="BA245" s="35">
        <v>0</v>
      </c>
      <c r="BB245" s="35" t="e">
        <f t="array" aca="1" ref="BB245" ca="1">_xludf.XLOOKUP(C245,'PL TOTAL D0'!A:A,'PL TOTAL D0'!C:C,"")</f>
        <v>#NAME?</v>
      </c>
    </row>
    <row r="246" spans="1:54" ht="15.75" customHeight="1">
      <c r="A246" s="28" t="s">
        <v>18</v>
      </c>
      <c r="B246" s="3" t="s">
        <v>1007</v>
      </c>
      <c r="C246" s="4" t="s">
        <v>1008</v>
      </c>
      <c r="D246" s="7" t="s">
        <v>19</v>
      </c>
      <c r="E246" s="7" t="s">
        <v>20</v>
      </c>
      <c r="F246" s="7" t="s">
        <v>290</v>
      </c>
      <c r="G246" s="7" t="e">
        <f t="shared" ca="1" si="0"/>
        <v>#NAME?</v>
      </c>
      <c r="H246" s="29" t="s">
        <v>227</v>
      </c>
      <c r="I246" s="29" t="s">
        <v>41</v>
      </c>
      <c r="J246" s="7" t="str">
        <f t="shared" si="12"/>
        <v>Não</v>
      </c>
      <c r="K246" s="30">
        <v>45071</v>
      </c>
      <c r="L246" s="7"/>
      <c r="M246" s="7" t="s">
        <v>28</v>
      </c>
      <c r="N246" s="31">
        <v>1.2E-2</v>
      </c>
      <c r="O246" s="7" t="s">
        <v>41</v>
      </c>
      <c r="P246" s="32">
        <v>0</v>
      </c>
      <c r="Q246" s="47"/>
      <c r="R246" s="33" t="s">
        <v>1009</v>
      </c>
      <c r="S246" s="7" t="s">
        <v>220</v>
      </c>
      <c r="T246" s="7" t="s">
        <v>1010</v>
      </c>
      <c r="U246" s="7" t="s">
        <v>94</v>
      </c>
      <c r="V246" s="29" t="e">
        <f t="shared" ca="1" si="2"/>
        <v>#NAME?</v>
      </c>
      <c r="W246" s="7"/>
      <c r="X246" s="7"/>
      <c r="Y246" s="34" t="s">
        <v>222</v>
      </c>
      <c r="Z246" s="35"/>
      <c r="AA246" s="36">
        <v>45071</v>
      </c>
      <c r="AB246" s="37">
        <v>49075100007391</v>
      </c>
      <c r="AC246" s="35"/>
      <c r="AD246" s="35"/>
      <c r="AE246" s="35"/>
      <c r="AF246" s="35"/>
      <c r="AG246" s="35"/>
      <c r="AH246" s="35">
        <v>0</v>
      </c>
      <c r="AI246" s="35">
        <v>4494.3599999999997</v>
      </c>
      <c r="AJ246" s="35">
        <v>9042.84</v>
      </c>
      <c r="AK246" s="35">
        <v>55803.18</v>
      </c>
      <c r="AL246" s="35">
        <v>64644.78</v>
      </c>
      <c r="AM246" s="35">
        <v>69724.149999999994</v>
      </c>
      <c r="AN246" s="35">
        <v>73758.13</v>
      </c>
      <c r="AO246" s="35">
        <v>78462.55</v>
      </c>
      <c r="AP246" s="35">
        <v>83672.86</v>
      </c>
      <c r="AQ246" s="35">
        <v>89237.43</v>
      </c>
      <c r="AR246" s="35">
        <v>93604.02</v>
      </c>
      <c r="AS246" s="35">
        <v>98900.44</v>
      </c>
      <c r="AT246" s="35">
        <v>104351.34</v>
      </c>
      <c r="AU246" s="35">
        <v>108888.25</v>
      </c>
      <c r="AV246" s="35">
        <v>114106.6</v>
      </c>
      <c r="AW246" s="35">
        <v>119817.4</v>
      </c>
      <c r="AX246" s="35">
        <v>121130.6</v>
      </c>
      <c r="AY246" s="35">
        <v>132376.59</v>
      </c>
      <c r="AZ246" s="35">
        <v>137816.73000000001</v>
      </c>
      <c r="BA246" s="35">
        <v>142978.26</v>
      </c>
      <c r="BB246" s="35" t="e">
        <f t="array" aca="1" ref="BB246" ca="1">_xludf.XLOOKUP(C246,'PL TOTAL D0'!A:A,'PL TOTAL D0'!C:C,"")</f>
        <v>#NAME?</v>
      </c>
    </row>
    <row r="247" spans="1:54" ht="15.75" customHeight="1">
      <c r="A247" s="28" t="s">
        <v>18</v>
      </c>
      <c r="B247" s="14" t="s">
        <v>95</v>
      </c>
      <c r="C247" s="4" t="s">
        <v>1011</v>
      </c>
      <c r="D247" s="7" t="s">
        <v>19</v>
      </c>
      <c r="E247" s="7" t="s">
        <v>20</v>
      </c>
      <c r="F247" s="7" t="s">
        <v>339</v>
      </c>
      <c r="G247" s="7" t="e">
        <f t="shared" ca="1" si="0"/>
        <v>#NAME?</v>
      </c>
      <c r="H247" s="29" t="s">
        <v>239</v>
      </c>
      <c r="I247" s="29" t="s">
        <v>286</v>
      </c>
      <c r="J247" s="7" t="str">
        <f t="shared" si="12"/>
        <v>Não</v>
      </c>
      <c r="K247" s="30">
        <v>45042</v>
      </c>
      <c r="L247" s="7"/>
      <c r="M247" s="7" t="s">
        <v>420</v>
      </c>
      <c r="N247" s="31">
        <v>0.02</v>
      </c>
      <c r="O247" s="7" t="s">
        <v>29</v>
      </c>
      <c r="P247" s="32">
        <v>0.2</v>
      </c>
      <c r="Q247" s="33"/>
      <c r="R247" s="33"/>
      <c r="S247" s="7" t="s">
        <v>220</v>
      </c>
      <c r="T247" s="7" t="s">
        <v>96</v>
      </c>
      <c r="U247" s="7" t="s">
        <v>94</v>
      </c>
      <c r="V247" s="29" t="e">
        <f t="shared" ca="1" si="2"/>
        <v>#NAME?</v>
      </c>
      <c r="W247" s="7"/>
      <c r="X247" s="7"/>
      <c r="Y247" s="34" t="s">
        <v>222</v>
      </c>
      <c r="Z247" s="35"/>
      <c r="AA247" s="36">
        <v>45042</v>
      </c>
      <c r="AB247" s="37">
        <v>49075100009090</v>
      </c>
      <c r="AC247" s="35"/>
      <c r="AD247" s="35"/>
      <c r="AE247" s="35"/>
      <c r="AF247" s="35"/>
      <c r="AG247" s="35"/>
      <c r="AH247" s="35">
        <v>0</v>
      </c>
      <c r="AI247" s="35">
        <v>985211.98</v>
      </c>
      <c r="AJ247" s="35">
        <v>1042177.69</v>
      </c>
      <c r="AK247" s="35">
        <v>1065696.25</v>
      </c>
      <c r="AL247" s="35">
        <v>1175708.77</v>
      </c>
      <c r="AM247" s="35">
        <v>1162884.52</v>
      </c>
      <c r="AN247" s="35">
        <v>1164737.49</v>
      </c>
      <c r="AO247" s="35">
        <v>1148983.4099999999</v>
      </c>
      <c r="AP247" s="35">
        <v>1187739.6299999999</v>
      </c>
      <c r="AQ247" s="35">
        <v>1101264.32</v>
      </c>
      <c r="AR247" s="35">
        <v>1063698.27</v>
      </c>
      <c r="AS247" s="35">
        <v>1068183.97</v>
      </c>
      <c r="AT247" s="35">
        <v>1009941.62</v>
      </c>
      <c r="AU247" s="35">
        <v>991333.88</v>
      </c>
      <c r="AV247" s="35">
        <v>980816</v>
      </c>
      <c r="AW247" s="35">
        <v>985470.1</v>
      </c>
      <c r="AX247" s="35">
        <v>639417.30000000005</v>
      </c>
      <c r="AY247" s="35">
        <v>648303.14</v>
      </c>
      <c r="AZ247" s="35">
        <v>641286.57999999996</v>
      </c>
      <c r="BA247" s="35">
        <v>0</v>
      </c>
      <c r="BB247" s="35" t="e">
        <f t="array" aca="1" ref="BB247" ca="1">_xludf.XLOOKUP(C247,'PL TOTAL D0'!A:A,'PL TOTAL D0'!C:C,"")</f>
        <v>#NAME?</v>
      </c>
    </row>
    <row r="248" spans="1:54" ht="15.75" customHeight="1">
      <c r="A248" s="28" t="s">
        <v>18</v>
      </c>
      <c r="B248" s="75" t="s">
        <v>1012</v>
      </c>
      <c r="C248" s="57" t="s">
        <v>1013</v>
      </c>
      <c r="D248" s="7" t="s">
        <v>19</v>
      </c>
      <c r="E248" s="7" t="s">
        <v>38</v>
      </c>
      <c r="F248" s="7" t="s">
        <v>1014</v>
      </c>
      <c r="G248" s="7" t="e">
        <f t="shared" ca="1" si="0"/>
        <v>#NAME?</v>
      </c>
      <c r="H248" s="29" t="s">
        <v>218</v>
      </c>
      <c r="I248" s="29" t="s">
        <v>41</v>
      </c>
      <c r="J248" s="7" t="str">
        <f t="shared" si="12"/>
        <v>Não</v>
      </c>
      <c r="K248" s="30">
        <v>45280</v>
      </c>
      <c r="L248" s="30">
        <v>45478</v>
      </c>
      <c r="M248" s="7" t="s">
        <v>100</v>
      </c>
      <c r="N248" s="58">
        <v>2.0000000000000001E-4</v>
      </c>
      <c r="O248" s="59" t="s">
        <v>41</v>
      </c>
      <c r="P248" s="60">
        <v>0</v>
      </c>
      <c r="Q248" s="33"/>
      <c r="R248" s="33" t="s">
        <v>1015</v>
      </c>
      <c r="S248" s="7" t="s">
        <v>220</v>
      </c>
      <c r="T248" s="7" t="s">
        <v>1016</v>
      </c>
      <c r="U248" s="7" t="s">
        <v>38</v>
      </c>
      <c r="V248" s="29" t="e">
        <f t="shared" ca="1" si="2"/>
        <v>#NAME?</v>
      </c>
      <c r="W248" s="7"/>
      <c r="X248" s="7"/>
      <c r="Y248" s="34" t="s">
        <v>533</v>
      </c>
      <c r="Z248" s="35"/>
      <c r="AA248" s="36">
        <v>45280</v>
      </c>
      <c r="AB248" s="37">
        <v>49075100012962</v>
      </c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>
        <v>91568.41</v>
      </c>
      <c r="AR248" s="35">
        <v>133744.66</v>
      </c>
      <c r="AS248" s="35">
        <v>135542.85</v>
      </c>
      <c r="AT248" s="35">
        <v>137351.63</v>
      </c>
      <c r="AU248" s="35">
        <v>138995.12</v>
      </c>
      <c r="AV248" s="35">
        <v>140520</v>
      </c>
      <c r="AW248" s="35">
        <v>142110.6</v>
      </c>
      <c r="AX248" s="35">
        <v>0</v>
      </c>
      <c r="AY248" s="35">
        <v>0</v>
      </c>
      <c r="AZ248" s="35">
        <v>0</v>
      </c>
      <c r="BA248" s="35">
        <v>0</v>
      </c>
      <c r="BB248" s="35" t="e">
        <f t="array" aca="1" ref="BB248" ca="1">_xludf.XLOOKUP(C248,'PL TOTAL D0'!A:A,'PL TOTAL D0'!C:C,"")</f>
        <v>#NAME?</v>
      </c>
    </row>
    <row r="249" spans="1:54" ht="15.75" customHeight="1">
      <c r="A249" s="28" t="s">
        <v>18</v>
      </c>
      <c r="B249" s="28" t="s">
        <v>1017</v>
      </c>
      <c r="C249" s="4" t="s">
        <v>1018</v>
      </c>
      <c r="D249" s="7" t="s">
        <v>110</v>
      </c>
      <c r="E249" s="7" t="s">
        <v>38</v>
      </c>
      <c r="F249" s="7" t="s">
        <v>217</v>
      </c>
      <c r="G249" s="7" t="e">
        <f t="shared" ca="1" si="0"/>
        <v>#NAME?</v>
      </c>
      <c r="H249" s="29" t="s">
        <v>218</v>
      </c>
      <c r="I249" s="29" t="s">
        <v>41</v>
      </c>
      <c r="J249" s="7" t="str">
        <f t="shared" si="12"/>
        <v>Não</v>
      </c>
      <c r="K249" s="30">
        <v>45105</v>
      </c>
      <c r="L249" s="30">
        <v>45524</v>
      </c>
      <c r="M249" s="7" t="s">
        <v>138</v>
      </c>
      <c r="N249" s="31">
        <v>1.2E-2</v>
      </c>
      <c r="O249" s="7" t="s">
        <v>29</v>
      </c>
      <c r="P249" s="32">
        <v>0.2</v>
      </c>
      <c r="Q249" s="47"/>
      <c r="R249" s="47" t="s">
        <v>1019</v>
      </c>
      <c r="S249" s="7" t="s">
        <v>220</v>
      </c>
      <c r="T249" s="7" t="s">
        <v>1020</v>
      </c>
      <c r="U249" s="7" t="s">
        <v>666</v>
      </c>
      <c r="V249" s="29" t="e">
        <f t="shared" ca="1" si="2"/>
        <v>#NAME?</v>
      </c>
      <c r="W249" s="7"/>
      <c r="X249" s="7"/>
      <c r="Y249" s="34" t="s">
        <v>222</v>
      </c>
      <c r="Z249" s="35"/>
      <c r="AA249" s="36">
        <v>45105</v>
      </c>
      <c r="AB249" s="37">
        <v>49075100007195</v>
      </c>
      <c r="AC249" s="35"/>
      <c r="AD249" s="35"/>
      <c r="AE249" s="35"/>
      <c r="AF249" s="35"/>
      <c r="AG249" s="35"/>
      <c r="AH249" s="35"/>
      <c r="AI249" s="35"/>
      <c r="AJ249" s="35"/>
      <c r="AK249" s="35">
        <v>1560140.11</v>
      </c>
      <c r="AL249" s="35">
        <v>2076597.42</v>
      </c>
      <c r="AM249" s="35">
        <v>2078715.76</v>
      </c>
      <c r="AN249" s="35">
        <v>2077435.12</v>
      </c>
      <c r="AO249" s="35">
        <v>2065620.69</v>
      </c>
      <c r="AP249" s="35">
        <v>2086106.44</v>
      </c>
      <c r="AQ249" s="35">
        <v>2108824.09</v>
      </c>
      <c r="AR249" s="35">
        <v>2093470.31</v>
      </c>
      <c r="AS249" s="35">
        <v>2089150.94</v>
      </c>
      <c r="AT249" s="35">
        <v>863638.46</v>
      </c>
      <c r="AU249" s="35">
        <v>842995.72</v>
      </c>
      <c r="AV249" s="35">
        <v>834989.7</v>
      </c>
      <c r="AW249" s="35">
        <v>839414.8</v>
      </c>
      <c r="AX249" s="35">
        <v>0</v>
      </c>
      <c r="AY249" s="35">
        <v>0</v>
      </c>
      <c r="AZ249" s="35">
        <v>0</v>
      </c>
      <c r="BA249" s="35">
        <v>0</v>
      </c>
      <c r="BB249" s="35" t="e">
        <f t="array" aca="1" ref="BB249" ca="1">_xludf.XLOOKUP(C249,'PL TOTAL D0'!A:A,'PL TOTAL D0'!C:C,"")</f>
        <v>#NAME?</v>
      </c>
    </row>
    <row r="250" spans="1:54" ht="15.75" customHeight="1">
      <c r="A250" s="28" t="s">
        <v>18</v>
      </c>
      <c r="B250" s="28" t="s">
        <v>1017</v>
      </c>
      <c r="C250" s="15" t="s">
        <v>1021</v>
      </c>
      <c r="D250" s="7" t="s">
        <v>110</v>
      </c>
      <c r="E250" s="7" t="s">
        <v>38</v>
      </c>
      <c r="F250" s="7" t="s">
        <v>217</v>
      </c>
      <c r="G250" s="7" t="e">
        <f t="shared" ca="1" si="0"/>
        <v>#NAME?</v>
      </c>
      <c r="H250" s="29" t="s">
        <v>218</v>
      </c>
      <c r="I250" s="29" t="s">
        <v>41</v>
      </c>
      <c r="J250" s="7" t="str">
        <f t="shared" si="12"/>
        <v>Não</v>
      </c>
      <c r="K250" s="30">
        <v>45365</v>
      </c>
      <c r="L250" s="30">
        <v>45524</v>
      </c>
      <c r="M250" s="7" t="s">
        <v>28</v>
      </c>
      <c r="N250" s="31">
        <v>1.4E-2</v>
      </c>
      <c r="O250" s="7" t="s">
        <v>29</v>
      </c>
      <c r="P250" s="32">
        <v>0.1</v>
      </c>
      <c r="Q250" s="47"/>
      <c r="R250" s="47" t="s">
        <v>1019</v>
      </c>
      <c r="S250" s="7" t="s">
        <v>220</v>
      </c>
      <c r="T250" s="12" t="s">
        <v>1020</v>
      </c>
      <c r="U250" s="7" t="s">
        <v>666</v>
      </c>
      <c r="V250" s="29" t="e">
        <f t="shared" ca="1" si="2"/>
        <v>#NAME?</v>
      </c>
      <c r="W250" s="7"/>
      <c r="X250" s="7"/>
      <c r="Y250" s="34" t="s">
        <v>222</v>
      </c>
      <c r="Z250" s="35"/>
      <c r="AA250" s="36">
        <v>45365</v>
      </c>
      <c r="AB250" s="37">
        <v>49075100013764</v>
      </c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>
        <v>1239870.1499999999</v>
      </c>
      <c r="AU250" s="35">
        <v>1241516.29</v>
      </c>
      <c r="AV250" s="35">
        <v>1228909</v>
      </c>
      <c r="AW250" s="35">
        <v>1218631</v>
      </c>
      <c r="AX250" s="35">
        <v>0</v>
      </c>
      <c r="AY250" s="35">
        <v>0</v>
      </c>
      <c r="AZ250" s="35">
        <v>0</v>
      </c>
      <c r="BA250" s="35">
        <v>0</v>
      </c>
      <c r="BB250" s="35" t="e">
        <f t="array" aca="1" ref="BB250" ca="1">_xludf.XLOOKUP(C250,'PL TOTAL D0'!A:A,'PL TOTAL D0'!C:C,"")</f>
        <v>#NAME?</v>
      </c>
    </row>
    <row r="251" spans="1:54" ht="15.75" customHeight="1">
      <c r="A251" s="28" t="s">
        <v>18</v>
      </c>
      <c r="B251" s="3" t="s">
        <v>1022</v>
      </c>
      <c r="C251" s="4" t="s">
        <v>1023</v>
      </c>
      <c r="D251" s="7" t="s">
        <v>19</v>
      </c>
      <c r="E251" s="7" t="s">
        <v>31</v>
      </c>
      <c r="F251" s="7" t="s">
        <v>738</v>
      </c>
      <c r="G251" s="7" t="e">
        <f t="shared" ca="1" si="0"/>
        <v>#NAME?</v>
      </c>
      <c r="H251" s="29" t="s">
        <v>227</v>
      </c>
      <c r="I251" s="29" t="s">
        <v>41</v>
      </c>
      <c r="J251" s="7" t="str">
        <f t="shared" si="12"/>
        <v>Não</v>
      </c>
      <c r="K251" s="30">
        <v>45166</v>
      </c>
      <c r="L251" s="7"/>
      <c r="M251" s="7" t="s">
        <v>138</v>
      </c>
      <c r="N251" s="31">
        <v>1.4999999999999999E-2</v>
      </c>
      <c r="O251" s="7" t="s">
        <v>29</v>
      </c>
      <c r="P251" s="32">
        <v>0.1</v>
      </c>
      <c r="Q251" s="33"/>
      <c r="R251" s="33"/>
      <c r="S251" s="7" t="s">
        <v>220</v>
      </c>
      <c r="T251" s="7" t="s">
        <v>1024</v>
      </c>
      <c r="U251" s="7" t="s">
        <v>38</v>
      </c>
      <c r="V251" s="29" t="e">
        <f t="shared" ca="1" si="2"/>
        <v>#NAME?</v>
      </c>
      <c r="W251" s="7"/>
      <c r="X251" s="7"/>
      <c r="Y251" s="34" t="s">
        <v>222</v>
      </c>
      <c r="Z251" s="35"/>
      <c r="AA251" s="36">
        <v>45166</v>
      </c>
      <c r="AB251" s="37">
        <v>49075100006849</v>
      </c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>
        <v>49881.29</v>
      </c>
      <c r="AN251" s="35">
        <v>50235.48</v>
      </c>
      <c r="AO251" s="35">
        <v>50213.72</v>
      </c>
      <c r="AP251" s="35">
        <v>56319.69</v>
      </c>
      <c r="AQ251" s="35">
        <v>57332.02</v>
      </c>
      <c r="AR251" s="35">
        <v>56651.28</v>
      </c>
      <c r="AS251" s="35">
        <v>62158.75</v>
      </c>
      <c r="AT251" s="35">
        <v>62837.01</v>
      </c>
      <c r="AU251" s="35">
        <v>62339.199999999997</v>
      </c>
      <c r="AV251" s="35">
        <v>67298.559999999998</v>
      </c>
      <c r="AW251" s="35">
        <v>67668.23</v>
      </c>
      <c r="AX251" s="35">
        <v>74561.100000000006</v>
      </c>
      <c r="AY251" s="35">
        <v>74929.789999999994</v>
      </c>
      <c r="AZ251" s="35">
        <v>75029.100000000006</v>
      </c>
      <c r="BA251" s="35">
        <v>74965.55</v>
      </c>
      <c r="BB251" s="35" t="e">
        <f t="array" aca="1" ref="BB251" ca="1">_xludf.XLOOKUP(C251,'PL TOTAL D0'!A:A,'PL TOTAL D0'!C:C,"")</f>
        <v>#NAME?</v>
      </c>
    </row>
    <row r="252" spans="1:54" ht="15.75" customHeight="1">
      <c r="A252" s="28" t="s">
        <v>18</v>
      </c>
      <c r="B252" s="3" t="s">
        <v>1025</v>
      </c>
      <c r="C252" s="4" t="s">
        <v>1026</v>
      </c>
      <c r="D252" s="7" t="s">
        <v>19</v>
      </c>
      <c r="E252" s="7" t="s">
        <v>20</v>
      </c>
      <c r="F252" s="7" t="s">
        <v>290</v>
      </c>
      <c r="G252" s="7" t="e">
        <f t="shared" ca="1" si="0"/>
        <v>#NAME?</v>
      </c>
      <c r="H252" s="29" t="s">
        <v>245</v>
      </c>
      <c r="I252" s="29" t="s">
        <v>41</v>
      </c>
      <c r="J252" s="7" t="str">
        <f t="shared" si="12"/>
        <v>Não</v>
      </c>
      <c r="K252" s="30">
        <v>45602</v>
      </c>
      <c r="L252" s="7"/>
      <c r="M252" s="7" t="s">
        <v>100</v>
      </c>
      <c r="N252" s="31">
        <v>1.2E-2</v>
      </c>
      <c r="O252" s="7" t="s">
        <v>41</v>
      </c>
      <c r="P252" s="32">
        <v>0</v>
      </c>
      <c r="Q252" s="33"/>
      <c r="R252" s="33"/>
      <c r="S252" s="7" t="s">
        <v>220</v>
      </c>
      <c r="T252" s="7" t="s">
        <v>1027</v>
      </c>
      <c r="U252" s="7" t="s">
        <v>94</v>
      </c>
      <c r="V252" s="29" t="e">
        <f t="shared" ca="1" si="2"/>
        <v>#NAME?</v>
      </c>
      <c r="W252" s="7"/>
      <c r="X252" s="7" t="s">
        <v>49</v>
      </c>
      <c r="Y252" s="34"/>
      <c r="Z252" s="35"/>
      <c r="AA252" s="36"/>
      <c r="AB252" s="37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 t="e">
        <f t="array" aca="1" ref="BB252" ca="1">_xludf.XLOOKUP(C252,'PL TOTAL D0'!A:A,'PL TOTAL D0'!C:C,"")</f>
        <v>#NAME?</v>
      </c>
    </row>
    <row r="253" spans="1:54" ht="13.5" customHeight="1">
      <c r="A253" s="28" t="s">
        <v>18</v>
      </c>
      <c r="B253" s="3" t="s">
        <v>1028</v>
      </c>
      <c r="C253" s="4" t="s">
        <v>1029</v>
      </c>
      <c r="D253" s="7" t="s">
        <v>110</v>
      </c>
      <c r="E253" s="7" t="s">
        <v>38</v>
      </c>
      <c r="F253" s="7" t="s">
        <v>1030</v>
      </c>
      <c r="G253" s="7" t="e">
        <f t="shared" ca="1" si="0"/>
        <v>#NAME?</v>
      </c>
      <c r="H253" s="29" t="s">
        <v>218</v>
      </c>
      <c r="I253" s="29" t="s">
        <v>41</v>
      </c>
      <c r="J253" s="7" t="str">
        <f t="shared" si="12"/>
        <v>Não</v>
      </c>
      <c r="K253" s="30">
        <v>44879</v>
      </c>
      <c r="L253" s="30">
        <v>45516</v>
      </c>
      <c r="M253" s="7" t="s">
        <v>100</v>
      </c>
      <c r="N253" s="31">
        <v>0.01</v>
      </c>
      <c r="O253" s="7" t="s">
        <v>41</v>
      </c>
      <c r="P253" s="32">
        <v>0</v>
      </c>
      <c r="Q253" s="33"/>
      <c r="R253" s="33" t="s">
        <v>1031</v>
      </c>
      <c r="S253" s="7" t="s">
        <v>220</v>
      </c>
      <c r="T253" s="7" t="s">
        <v>1032</v>
      </c>
      <c r="U253" s="7" t="s">
        <v>38</v>
      </c>
      <c r="V253" s="29" t="e">
        <f t="shared" ca="1" si="2"/>
        <v>#NAME?</v>
      </c>
      <c r="W253" s="7"/>
      <c r="X253" s="7"/>
      <c r="Y253" s="34" t="s">
        <v>330</v>
      </c>
      <c r="Z253" s="35"/>
      <c r="AA253" s="36">
        <v>44879</v>
      </c>
      <c r="AB253" s="37">
        <v>49075100005702</v>
      </c>
      <c r="AC253" s="35"/>
      <c r="AD253" s="35"/>
      <c r="AE253" s="35">
        <v>10136.48</v>
      </c>
      <c r="AF253" s="35">
        <v>335914.5</v>
      </c>
      <c r="AG253" s="35">
        <v>374246.97</v>
      </c>
      <c r="AH253" s="35">
        <v>497306.27</v>
      </c>
      <c r="AI253" s="35">
        <v>563290.93999999994</v>
      </c>
      <c r="AJ253" s="35">
        <v>615707.80000000005</v>
      </c>
      <c r="AK253" s="35">
        <v>620316.84</v>
      </c>
      <c r="AL253" s="35">
        <v>625662.88</v>
      </c>
      <c r="AM253" s="35">
        <v>631821.54</v>
      </c>
      <c r="AN253" s="35">
        <v>635773.94999999995</v>
      </c>
      <c r="AO253" s="35">
        <v>675574.55</v>
      </c>
      <c r="AP253" s="35">
        <v>679688.24</v>
      </c>
      <c r="AQ253" s="35">
        <v>684973.02</v>
      </c>
      <c r="AR253" s="35">
        <v>690693.97</v>
      </c>
      <c r="AS253" s="35">
        <v>695825.83</v>
      </c>
      <c r="AT253" s="35">
        <v>697736.76</v>
      </c>
      <c r="AU253" s="35">
        <v>702259.73</v>
      </c>
      <c r="AV253" s="35">
        <v>707620.8</v>
      </c>
      <c r="AW253" s="35">
        <v>721077.1</v>
      </c>
      <c r="AX253" s="35">
        <v>726874.6</v>
      </c>
      <c r="AY253" s="35">
        <v>0</v>
      </c>
      <c r="AZ253" s="35">
        <v>0</v>
      </c>
      <c r="BA253" s="35">
        <v>0</v>
      </c>
      <c r="BB253" s="35" t="e">
        <f t="array" aca="1" ref="BB253" ca="1">_xludf.XLOOKUP(C253,'PL TOTAL D0'!A:A,'PL TOTAL D0'!C:C,"")</f>
        <v>#NAME?</v>
      </c>
    </row>
    <row r="254" spans="1:54" ht="13.5" customHeight="1">
      <c r="A254" s="28" t="s">
        <v>18</v>
      </c>
      <c r="B254" s="3" t="s">
        <v>1033</v>
      </c>
      <c r="C254" s="40" t="s">
        <v>1034</v>
      </c>
      <c r="D254" s="7" t="s">
        <v>19</v>
      </c>
      <c r="E254" s="7" t="s">
        <v>124</v>
      </c>
      <c r="F254" s="7" t="s">
        <v>238</v>
      </c>
      <c r="G254" s="7" t="e">
        <f t="shared" ca="1" si="0"/>
        <v>#NAME?</v>
      </c>
      <c r="H254" s="29" t="s">
        <v>227</v>
      </c>
      <c r="I254" s="29" t="s">
        <v>41</v>
      </c>
      <c r="J254" s="7" t="str">
        <f t="shared" si="12"/>
        <v>Não</v>
      </c>
      <c r="K254" s="30">
        <v>45331</v>
      </c>
      <c r="L254" s="7"/>
      <c r="M254" s="7" t="s">
        <v>100</v>
      </c>
      <c r="N254" s="31">
        <v>1.2E-2</v>
      </c>
      <c r="O254" s="7" t="s">
        <v>41</v>
      </c>
      <c r="P254" s="32">
        <v>0</v>
      </c>
      <c r="Q254" s="33"/>
      <c r="R254" s="33"/>
      <c r="S254" s="7" t="s">
        <v>264</v>
      </c>
      <c r="T254" s="6" t="s">
        <v>1035</v>
      </c>
      <c r="U254" s="7" t="s">
        <v>124</v>
      </c>
      <c r="V254" s="29" t="e">
        <f t="shared" ca="1" si="2"/>
        <v>#NAME?</v>
      </c>
      <c r="W254" s="7"/>
      <c r="X254" s="7"/>
      <c r="Y254" s="34" t="s">
        <v>222</v>
      </c>
      <c r="Z254" s="35"/>
      <c r="AA254" s="36">
        <v>45331</v>
      </c>
      <c r="AB254" s="37">
        <v>49075100013330</v>
      </c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>
        <v>0</v>
      </c>
      <c r="AT254" s="35">
        <v>50397.13</v>
      </c>
      <c r="AU254" s="35">
        <v>50833.68</v>
      </c>
      <c r="AV254" s="35">
        <v>51234.96</v>
      </c>
      <c r="AW254" s="35">
        <v>51665.89</v>
      </c>
      <c r="AX254" s="35">
        <v>52114.84</v>
      </c>
      <c r="AY254" s="35">
        <v>52548.2</v>
      </c>
      <c r="AZ254" s="35">
        <v>52916.24</v>
      </c>
      <c r="BA254" s="35">
        <v>53384.51</v>
      </c>
      <c r="BB254" s="35" t="e">
        <f t="array" aca="1" ref="BB254" ca="1">_xludf.XLOOKUP(C254,'PL TOTAL D0'!A:A,'PL TOTAL D0'!C:C,"")</f>
        <v>#NAME?</v>
      </c>
    </row>
    <row r="255" spans="1:54" ht="12.75">
      <c r="A255" s="28" t="s">
        <v>18</v>
      </c>
      <c r="B255" s="104" t="s">
        <v>1036</v>
      </c>
      <c r="C255" s="105" t="s">
        <v>1037</v>
      </c>
      <c r="D255" s="7" t="s">
        <v>19</v>
      </c>
      <c r="E255" s="7" t="s">
        <v>20</v>
      </c>
      <c r="F255" s="9" t="s">
        <v>339</v>
      </c>
      <c r="G255" s="7" t="e">
        <f t="shared" ca="1" si="0"/>
        <v>#NAME?</v>
      </c>
      <c r="H255" s="29" t="s">
        <v>218</v>
      </c>
      <c r="I255" s="29" t="s">
        <v>41</v>
      </c>
      <c r="J255" s="7" t="str">
        <f t="shared" si="12"/>
        <v>Não</v>
      </c>
      <c r="K255" s="30">
        <v>45222</v>
      </c>
      <c r="L255" s="76">
        <v>45589</v>
      </c>
      <c r="M255" s="7" t="s">
        <v>251</v>
      </c>
      <c r="N255" s="31">
        <v>0</v>
      </c>
      <c r="O255" s="7" t="s">
        <v>41</v>
      </c>
      <c r="P255" s="32">
        <v>0</v>
      </c>
      <c r="Q255" s="33"/>
      <c r="R255" s="33"/>
      <c r="S255" s="7" t="s">
        <v>220</v>
      </c>
      <c r="T255" s="7" t="s">
        <v>1038</v>
      </c>
      <c r="U255" s="7" t="s">
        <v>94</v>
      </c>
      <c r="V255" s="29" t="e">
        <f t="shared" ca="1" si="2"/>
        <v>#NAME?</v>
      </c>
      <c r="W255" s="7"/>
      <c r="X255" s="7"/>
      <c r="Y255" s="34" t="s">
        <v>222</v>
      </c>
      <c r="Z255" s="35"/>
      <c r="AA255" s="36">
        <v>45222</v>
      </c>
      <c r="AB255" s="37">
        <v>49075100012334</v>
      </c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>
        <v>0</v>
      </c>
      <c r="AP255" s="35">
        <v>0</v>
      </c>
      <c r="AQ255" s="35">
        <v>0</v>
      </c>
      <c r="AR255" s="35">
        <v>0</v>
      </c>
      <c r="AS255" s="35">
        <v>0</v>
      </c>
      <c r="AT255" s="35">
        <v>0</v>
      </c>
      <c r="AU255" s="35">
        <v>0</v>
      </c>
      <c r="AV255" s="35">
        <v>0</v>
      </c>
      <c r="AW255" s="35">
        <v>0</v>
      </c>
      <c r="AX255" s="35">
        <v>0</v>
      </c>
      <c r="AY255" s="35">
        <v>0</v>
      </c>
      <c r="AZ255" s="35">
        <v>0</v>
      </c>
      <c r="BA255" s="35">
        <v>0</v>
      </c>
      <c r="BB255" s="35" t="e">
        <f t="array" aca="1" ref="BB255" ca="1">_xludf.XLOOKUP(C255,'PL TOTAL D0'!A:A,'PL TOTAL D0'!C:C,"")</f>
        <v>#NAME?</v>
      </c>
    </row>
    <row r="256" spans="1:54" ht="13.5" customHeight="1">
      <c r="A256" s="28" t="s">
        <v>18</v>
      </c>
      <c r="B256" s="17" t="s">
        <v>1039</v>
      </c>
      <c r="C256" s="44" t="s">
        <v>1040</v>
      </c>
      <c r="D256" s="7" t="s">
        <v>110</v>
      </c>
      <c r="E256" s="7" t="s">
        <v>38</v>
      </c>
      <c r="F256" s="7" t="s">
        <v>571</v>
      </c>
      <c r="G256" s="7" t="e">
        <f t="shared" ca="1" si="0"/>
        <v>#NAME?</v>
      </c>
      <c r="H256" s="29" t="s">
        <v>218</v>
      </c>
      <c r="I256" s="29" t="s">
        <v>41</v>
      </c>
      <c r="J256" s="7" t="str">
        <f t="shared" si="12"/>
        <v>Não</v>
      </c>
      <c r="K256" s="30">
        <v>45174</v>
      </c>
      <c r="L256" s="30">
        <v>45526</v>
      </c>
      <c r="M256" s="7" t="s">
        <v>100</v>
      </c>
      <c r="N256" s="31">
        <v>8.5000000000000006E-3</v>
      </c>
      <c r="O256" s="7" t="s">
        <v>41</v>
      </c>
      <c r="P256" s="32">
        <v>0</v>
      </c>
      <c r="Q256" s="33"/>
      <c r="R256" s="33"/>
      <c r="S256" s="7" t="s">
        <v>220</v>
      </c>
      <c r="T256" s="7" t="s">
        <v>1041</v>
      </c>
      <c r="U256" s="7" t="s">
        <v>31</v>
      </c>
      <c r="V256" s="29" t="e">
        <f t="shared" ca="1" si="2"/>
        <v>#NAME?</v>
      </c>
      <c r="W256" s="7"/>
      <c r="X256" s="7"/>
      <c r="Y256" s="34" t="s">
        <v>222</v>
      </c>
      <c r="Z256" s="35"/>
      <c r="AA256" s="36">
        <v>45174</v>
      </c>
      <c r="AB256" s="37">
        <v>49075100009228</v>
      </c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>
        <v>1008072</v>
      </c>
      <c r="AN256" s="35">
        <v>1015617.95</v>
      </c>
      <c r="AO256" s="35">
        <v>1024973.2</v>
      </c>
      <c r="AP256" s="35">
        <v>1032706.95</v>
      </c>
      <c r="AQ256" s="35">
        <v>1040938.18</v>
      </c>
      <c r="AR256" s="35">
        <v>1050466.33</v>
      </c>
      <c r="AS256" s="35">
        <v>1656050.13</v>
      </c>
      <c r="AT256" s="35">
        <v>1639208.17</v>
      </c>
      <c r="AU256" s="35">
        <v>1649756.35</v>
      </c>
      <c r="AV256" s="35">
        <v>1672059</v>
      </c>
      <c r="AW256" s="35">
        <v>1688895</v>
      </c>
      <c r="AX256" s="35">
        <v>1707258</v>
      </c>
      <c r="AY256" s="35">
        <v>0</v>
      </c>
      <c r="AZ256" s="35">
        <v>0</v>
      </c>
      <c r="BA256" s="35">
        <v>0</v>
      </c>
      <c r="BB256" s="35" t="e">
        <f t="array" aca="1" ref="BB256" ca="1">_xludf.XLOOKUP(C256,'PL TOTAL D0'!A:A,'PL TOTAL D0'!C:C,"")</f>
        <v>#NAME?</v>
      </c>
    </row>
    <row r="257" spans="1:54" ht="13.5" customHeight="1">
      <c r="A257" s="28" t="s">
        <v>18</v>
      </c>
      <c r="B257" s="17" t="s">
        <v>1042</v>
      </c>
      <c r="C257" s="44" t="s">
        <v>1043</v>
      </c>
      <c r="D257" s="7" t="s">
        <v>19</v>
      </c>
      <c r="E257" s="7" t="s">
        <v>20</v>
      </c>
      <c r="F257" s="7" t="s">
        <v>290</v>
      </c>
      <c r="G257" s="7" t="e">
        <f t="shared" ca="1" si="0"/>
        <v>#NAME?</v>
      </c>
      <c r="H257" s="29" t="s">
        <v>245</v>
      </c>
      <c r="I257" s="29" t="s">
        <v>41</v>
      </c>
      <c r="J257" s="7" t="str">
        <f t="shared" si="12"/>
        <v>Não</v>
      </c>
      <c r="K257" s="30">
        <v>45603</v>
      </c>
      <c r="L257" s="30"/>
      <c r="M257" s="7" t="s">
        <v>100</v>
      </c>
      <c r="N257" s="31">
        <v>1.2E-2</v>
      </c>
      <c r="O257" s="7" t="s">
        <v>41</v>
      </c>
      <c r="P257" s="32">
        <v>0</v>
      </c>
      <c r="Q257" s="33"/>
      <c r="R257" s="33"/>
      <c r="S257" s="7" t="s">
        <v>220</v>
      </c>
      <c r="T257" s="7" t="s">
        <v>1044</v>
      </c>
      <c r="U257" s="7" t="s">
        <v>112</v>
      </c>
      <c r="V257" s="29" t="e">
        <f t="shared" ca="1" si="2"/>
        <v>#NAME?</v>
      </c>
      <c r="W257" s="7"/>
      <c r="X257" s="7" t="s">
        <v>49</v>
      </c>
      <c r="Y257" s="34"/>
      <c r="Z257" s="35"/>
      <c r="AA257" s="36"/>
      <c r="AB257" s="37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 t="e">
        <f t="array" aca="1" ref="BB257" ca="1">_xludf.XLOOKUP(C257,'PL TOTAL D0'!A:A,'PL TOTAL D0'!C:C,"")</f>
        <v>#NAME?</v>
      </c>
    </row>
    <row r="258" spans="1:54" ht="13.5" customHeight="1">
      <c r="A258" s="28" t="s">
        <v>18</v>
      </c>
      <c r="B258" s="106" t="s">
        <v>1045</v>
      </c>
      <c r="C258" s="44" t="s">
        <v>1046</v>
      </c>
      <c r="D258" s="7" t="s">
        <v>19</v>
      </c>
      <c r="E258" s="7" t="s">
        <v>38</v>
      </c>
      <c r="F258" s="9" t="s">
        <v>590</v>
      </c>
      <c r="G258" s="7" t="e">
        <f t="shared" ref="G258:G512" ca="1" si="13">_xludf.IFS($BB$3:$BB$878&lt;=500000,"Breno",$BB$3:$BB$878&lt;=20000000,"Bruno",$BB$3:$BB$878="","")</f>
        <v>#NAME?</v>
      </c>
      <c r="H258" s="29" t="s">
        <v>227</v>
      </c>
      <c r="I258" s="29" t="s">
        <v>41</v>
      </c>
      <c r="J258" s="7" t="str">
        <f t="shared" si="12"/>
        <v>Não</v>
      </c>
      <c r="K258" s="30">
        <v>45201</v>
      </c>
      <c r="L258" s="7"/>
      <c r="M258" s="7" t="s">
        <v>100</v>
      </c>
      <c r="N258" s="31">
        <v>1.2E-2</v>
      </c>
      <c r="O258" s="7" t="s">
        <v>41</v>
      </c>
      <c r="P258" s="32">
        <v>0</v>
      </c>
      <c r="Q258" s="69"/>
      <c r="R258" s="33"/>
      <c r="S258" s="7" t="s">
        <v>220</v>
      </c>
      <c r="T258" s="7" t="s">
        <v>1047</v>
      </c>
      <c r="U258" s="7" t="s">
        <v>38</v>
      </c>
      <c r="V258" s="29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4" t="s">
        <v>222</v>
      </c>
      <c r="Z258" s="35"/>
      <c r="AA258" s="36">
        <v>45201</v>
      </c>
      <c r="AB258" s="37">
        <v>49075100011362</v>
      </c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>
        <v>20000</v>
      </c>
      <c r="AO258" s="35">
        <v>40282.69</v>
      </c>
      <c r="AP258" s="35">
        <v>40601.32</v>
      </c>
      <c r="AQ258" s="35">
        <v>40928</v>
      </c>
      <c r="AR258" s="35">
        <v>35241.03</v>
      </c>
      <c r="AS258" s="35">
        <v>35524.28</v>
      </c>
      <c r="AT258" s="35">
        <v>35820.129999999997</v>
      </c>
      <c r="AU258" s="35">
        <v>36122.49</v>
      </c>
      <c r="AV258" s="35">
        <v>36409.230000000003</v>
      </c>
      <c r="AW258" s="35">
        <v>36693.51</v>
      </c>
      <c r="AX258" s="35">
        <v>37017.25</v>
      </c>
      <c r="AY258" s="35">
        <v>37323.17</v>
      </c>
      <c r="AZ258" s="35">
        <v>66740.179999999993</v>
      </c>
      <c r="BA258" s="35">
        <v>66692.2</v>
      </c>
      <c r="BB258" s="35" t="e">
        <f t="array" aca="1" ref="BB258" ca="1">_xludf.XLOOKUP(C258,'PL TOTAL D0'!A:A,'PL TOTAL D0'!C:C,"")</f>
        <v>#NAME?</v>
      </c>
    </row>
    <row r="259" spans="1:54" ht="13.5" customHeight="1">
      <c r="A259" s="28" t="s">
        <v>18</v>
      </c>
      <c r="B259" s="28" t="s">
        <v>1048</v>
      </c>
      <c r="C259" s="15" t="s">
        <v>1049</v>
      </c>
      <c r="D259" s="7" t="s">
        <v>19</v>
      </c>
      <c r="E259" s="7" t="s">
        <v>124</v>
      </c>
      <c r="F259" s="7" t="s">
        <v>1050</v>
      </c>
      <c r="G259" s="7" t="e">
        <f t="shared" ca="1" si="13"/>
        <v>#NAME?</v>
      </c>
      <c r="H259" s="29" t="s">
        <v>227</v>
      </c>
      <c r="I259" s="29" t="s">
        <v>41</v>
      </c>
      <c r="J259" s="7" t="str">
        <f t="shared" si="12"/>
        <v>Não</v>
      </c>
      <c r="K259" s="30">
        <v>45373</v>
      </c>
      <c r="L259" s="7"/>
      <c r="M259" s="7" t="s">
        <v>100</v>
      </c>
      <c r="N259" s="31">
        <v>1.2E-2</v>
      </c>
      <c r="O259" s="7" t="s">
        <v>41</v>
      </c>
      <c r="P259" s="32">
        <v>0</v>
      </c>
      <c r="Q259" s="69"/>
      <c r="R259" s="33"/>
      <c r="S259" s="7" t="s">
        <v>220</v>
      </c>
      <c r="T259" s="12" t="s">
        <v>1051</v>
      </c>
      <c r="U259" s="7" t="s">
        <v>124</v>
      </c>
      <c r="V259" s="29" t="e">
        <f t="shared" ca="1" si="14"/>
        <v>#NAME?</v>
      </c>
      <c r="W259" s="7"/>
      <c r="X259" s="7"/>
      <c r="Y259" s="34" t="s">
        <v>222</v>
      </c>
      <c r="Z259" s="35"/>
      <c r="AA259" s="36">
        <v>45373</v>
      </c>
      <c r="AB259" s="37">
        <v>49075100013772</v>
      </c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>
        <v>50061.93</v>
      </c>
      <c r="AU259" s="35">
        <v>50477.13</v>
      </c>
      <c r="AV259" s="35">
        <v>50892.79</v>
      </c>
      <c r="AW259" s="35">
        <v>50309.87</v>
      </c>
      <c r="AX259" s="35">
        <v>150858.20000000001</v>
      </c>
      <c r="AY259" s="35">
        <v>151171.60999999999</v>
      </c>
      <c r="AZ259" s="35">
        <v>152264.85</v>
      </c>
      <c r="BA259" s="35">
        <v>153749.99</v>
      </c>
      <c r="BB259" s="35" t="e">
        <f t="array" aca="1" ref="BB259" ca="1">_xludf.XLOOKUP(C259,'PL TOTAL D0'!A:A,'PL TOTAL D0'!C:C,"")</f>
        <v>#NAME?</v>
      </c>
    </row>
    <row r="260" spans="1:54" ht="15.75" customHeight="1">
      <c r="A260" s="28" t="s">
        <v>18</v>
      </c>
      <c r="B260" s="3" t="s">
        <v>1052</v>
      </c>
      <c r="C260" s="4" t="s">
        <v>1053</v>
      </c>
      <c r="D260" s="7" t="s">
        <v>19</v>
      </c>
      <c r="E260" s="7" t="s">
        <v>124</v>
      </c>
      <c r="F260" s="7" t="s">
        <v>238</v>
      </c>
      <c r="G260" s="7" t="e">
        <f t="shared" ca="1" si="13"/>
        <v>#NAME?</v>
      </c>
      <c r="H260" s="29" t="s">
        <v>239</v>
      </c>
      <c r="I260" s="29" t="s">
        <v>240</v>
      </c>
      <c r="J260" s="7" t="str">
        <f t="shared" si="12"/>
        <v>Não</v>
      </c>
      <c r="K260" s="30">
        <v>45033</v>
      </c>
      <c r="L260" s="7"/>
      <c r="M260" s="7" t="s">
        <v>100</v>
      </c>
      <c r="N260" s="31">
        <v>1.2E-2</v>
      </c>
      <c r="O260" s="7" t="s">
        <v>41</v>
      </c>
      <c r="P260" s="32">
        <v>0</v>
      </c>
      <c r="Q260" s="90"/>
      <c r="R260" s="33" t="s">
        <v>1054</v>
      </c>
      <c r="S260" s="7" t="s">
        <v>220</v>
      </c>
      <c r="T260" s="7" t="s">
        <v>1055</v>
      </c>
      <c r="U260" s="7" t="s">
        <v>1056</v>
      </c>
      <c r="V260" s="29" t="e">
        <f t="shared" ca="1" si="14"/>
        <v>#NAME?</v>
      </c>
      <c r="W260" s="7"/>
      <c r="X260" s="7"/>
      <c r="Y260" s="34" t="s">
        <v>330</v>
      </c>
      <c r="Z260" s="35"/>
      <c r="AA260" s="36">
        <v>45033</v>
      </c>
      <c r="AB260" s="37">
        <v>49075100008744</v>
      </c>
      <c r="AC260" s="35"/>
      <c r="AD260" s="35"/>
      <c r="AE260" s="35"/>
      <c r="AF260" s="35"/>
      <c r="AG260" s="35"/>
      <c r="AH260" s="35">
        <v>0</v>
      </c>
      <c r="AI260" s="35">
        <v>46179.63</v>
      </c>
      <c r="AJ260" s="35">
        <v>80855.08</v>
      </c>
      <c r="AK260" s="35">
        <v>81626.89</v>
      </c>
      <c r="AL260" s="35">
        <v>119621.4</v>
      </c>
      <c r="AM260" s="35">
        <v>120539.62</v>
      </c>
      <c r="AN260" s="35">
        <v>120449.7</v>
      </c>
      <c r="AO260" s="35">
        <v>121096.23</v>
      </c>
      <c r="AP260" s="35">
        <v>125570.61</v>
      </c>
      <c r="AQ260" s="35">
        <v>126552.32000000001</v>
      </c>
      <c r="AR260" s="35">
        <v>127514.13</v>
      </c>
      <c r="AS260" s="35">
        <v>128381.85</v>
      </c>
      <c r="AT260" s="35">
        <v>144284.79999999999</v>
      </c>
      <c r="AU260" s="35">
        <v>102445.67</v>
      </c>
      <c r="AV260" s="35">
        <v>103185</v>
      </c>
      <c r="AW260" s="35">
        <v>104081.9</v>
      </c>
      <c r="AX260" s="35">
        <v>0</v>
      </c>
      <c r="AY260" s="35">
        <v>0.96</v>
      </c>
      <c r="AZ260" s="35">
        <v>0.96</v>
      </c>
      <c r="BA260" s="35">
        <v>0.96</v>
      </c>
      <c r="BB260" s="35" t="e">
        <f t="array" aca="1" ref="BB260" ca="1">_xludf.XLOOKUP(C260,'PL TOTAL D0'!A:A,'PL TOTAL D0'!C:C,"")</f>
        <v>#NAME?</v>
      </c>
    </row>
    <row r="261" spans="1:54" ht="15.75" customHeight="1">
      <c r="A261" s="28" t="s">
        <v>18</v>
      </c>
      <c r="B261" s="14" t="s">
        <v>1057</v>
      </c>
      <c r="C261" s="4" t="s">
        <v>1058</v>
      </c>
      <c r="D261" s="7" t="s">
        <v>19</v>
      </c>
      <c r="E261" s="7" t="s">
        <v>124</v>
      </c>
      <c r="F261" s="7" t="s">
        <v>354</v>
      </c>
      <c r="G261" s="7" t="e">
        <f t="shared" ca="1" si="13"/>
        <v>#NAME?</v>
      </c>
      <c r="H261" s="29" t="s">
        <v>227</v>
      </c>
      <c r="I261" s="29" t="s">
        <v>41</v>
      </c>
      <c r="J261" s="7" t="str">
        <f t="shared" si="12"/>
        <v>Não</v>
      </c>
      <c r="K261" s="30">
        <v>45156</v>
      </c>
      <c r="L261" s="7"/>
      <c r="M261" s="7" t="s">
        <v>100</v>
      </c>
      <c r="N261" s="31">
        <v>1.2E-2</v>
      </c>
      <c r="O261" s="7" t="s">
        <v>41</v>
      </c>
      <c r="P261" s="32">
        <v>0</v>
      </c>
      <c r="Q261" s="90"/>
      <c r="R261" s="90"/>
      <c r="S261" s="7" t="s">
        <v>220</v>
      </c>
      <c r="T261" s="7" t="s">
        <v>1059</v>
      </c>
      <c r="U261" s="7" t="s">
        <v>124</v>
      </c>
      <c r="V261" s="29" t="e">
        <f t="shared" ca="1" si="14"/>
        <v>#NAME?</v>
      </c>
      <c r="W261" s="7"/>
      <c r="X261" s="7"/>
      <c r="Y261" s="34" t="s">
        <v>222</v>
      </c>
      <c r="Z261" s="35"/>
      <c r="AA261" s="36">
        <v>45156</v>
      </c>
      <c r="AB261" s="37">
        <v>49075100003467</v>
      </c>
      <c r="AC261" s="35"/>
      <c r="AD261" s="35"/>
      <c r="AE261" s="35"/>
      <c r="AF261" s="35"/>
      <c r="AG261" s="35"/>
      <c r="AH261" s="35"/>
      <c r="AI261" s="35"/>
      <c r="AJ261" s="35"/>
      <c r="AK261" s="35"/>
      <c r="AL261" s="35">
        <v>0</v>
      </c>
      <c r="AM261" s="35">
        <v>149636.09</v>
      </c>
      <c r="AN261" s="35">
        <v>150952.89000000001</v>
      </c>
      <c r="AO261" s="35">
        <v>232166.14</v>
      </c>
      <c r="AP261" s="35">
        <v>233935.6</v>
      </c>
      <c r="AQ261" s="35">
        <v>228169.1</v>
      </c>
      <c r="AR261" s="35">
        <v>226107.48</v>
      </c>
      <c r="AS261" s="35">
        <v>228001.65</v>
      </c>
      <c r="AT261" s="35">
        <v>229850.74</v>
      </c>
      <c r="AU261" s="35">
        <v>231564.76</v>
      </c>
      <c r="AV261" s="35">
        <v>233164.3</v>
      </c>
      <c r="AW261" s="35">
        <v>234974.7</v>
      </c>
      <c r="AX261" s="35">
        <v>236944.4</v>
      </c>
      <c r="AY261" s="35">
        <v>237514.14</v>
      </c>
      <c r="AZ261" s="35">
        <v>239191.17</v>
      </c>
      <c r="BA261" s="35">
        <v>241412.58</v>
      </c>
      <c r="BB261" s="35" t="e">
        <f t="array" aca="1" ref="BB261" ca="1">_xludf.XLOOKUP(C261,'PL TOTAL D0'!A:A,'PL TOTAL D0'!C:C,"")</f>
        <v>#NAME?</v>
      </c>
    </row>
    <row r="262" spans="1:54" ht="15.75" customHeight="1">
      <c r="A262" s="28" t="s">
        <v>18</v>
      </c>
      <c r="B262" s="41" t="s">
        <v>1060</v>
      </c>
      <c r="C262" s="64" t="s">
        <v>1061</v>
      </c>
      <c r="D262" s="7" t="s">
        <v>19</v>
      </c>
      <c r="E262" s="7" t="s">
        <v>38</v>
      </c>
      <c r="F262" s="7" t="s">
        <v>446</v>
      </c>
      <c r="G262" s="7" t="e">
        <f t="shared" ca="1" si="13"/>
        <v>#NAME?</v>
      </c>
      <c r="H262" s="29" t="s">
        <v>218</v>
      </c>
      <c r="I262" s="29" t="s">
        <v>41</v>
      </c>
      <c r="J262" s="7" t="str">
        <f t="shared" si="12"/>
        <v>Não</v>
      </c>
      <c r="K262" s="30">
        <v>45244</v>
      </c>
      <c r="L262" s="30">
        <v>45574</v>
      </c>
      <c r="M262" s="7" t="s">
        <v>100</v>
      </c>
      <c r="N262" s="10">
        <v>0.01</v>
      </c>
      <c r="O262" s="6" t="s">
        <v>41</v>
      </c>
      <c r="P262" s="11">
        <v>0</v>
      </c>
      <c r="Q262" s="33"/>
      <c r="R262" s="90"/>
      <c r="S262" s="7" t="s">
        <v>220</v>
      </c>
      <c r="T262" s="7" t="s">
        <v>1062</v>
      </c>
      <c r="U262" s="7" t="s">
        <v>38</v>
      </c>
      <c r="V262" s="29" t="e">
        <f t="shared" ca="1" si="14"/>
        <v>#NAME?</v>
      </c>
      <c r="W262" s="7"/>
      <c r="X262" s="7"/>
      <c r="Y262" s="34" t="s">
        <v>222</v>
      </c>
      <c r="Z262" s="35"/>
      <c r="AA262" s="36">
        <v>45244</v>
      </c>
      <c r="AB262" s="37">
        <v>49075100012342</v>
      </c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>
        <v>501584.96</v>
      </c>
      <c r="AQ262" s="35">
        <v>506734.82</v>
      </c>
      <c r="AR262" s="35">
        <v>584099.36</v>
      </c>
      <c r="AS262" s="35">
        <v>589656.67000000004</v>
      </c>
      <c r="AT262" s="35">
        <v>594327.36</v>
      </c>
      <c r="AU262" s="35">
        <v>597388.77</v>
      </c>
      <c r="AV262" s="35">
        <v>753544.4</v>
      </c>
      <c r="AW262" s="35">
        <v>760617.8</v>
      </c>
      <c r="AX262" s="35">
        <v>767870.3</v>
      </c>
      <c r="AY262" s="35">
        <v>771094.43</v>
      </c>
      <c r="AZ262" s="35">
        <v>775965.69</v>
      </c>
      <c r="BA262" s="35">
        <v>0</v>
      </c>
      <c r="BB262" s="35" t="e">
        <f t="array" aca="1" ref="BB262" ca="1">_xludf.XLOOKUP(C262,'PL TOTAL D0'!A:A,'PL TOTAL D0'!C:C,"")</f>
        <v>#NAME?</v>
      </c>
    </row>
    <row r="263" spans="1:54" ht="15.75" customHeight="1">
      <c r="A263" s="28" t="s">
        <v>18</v>
      </c>
      <c r="B263" s="14" t="s">
        <v>1063</v>
      </c>
      <c r="C263" s="4" t="s">
        <v>1064</v>
      </c>
      <c r="D263" s="7" t="s">
        <v>19</v>
      </c>
      <c r="E263" s="7" t="s">
        <v>38</v>
      </c>
      <c r="F263" s="7" t="s">
        <v>39</v>
      </c>
      <c r="G263" s="7" t="e">
        <f t="shared" ca="1" si="13"/>
        <v>#NAME?</v>
      </c>
      <c r="H263" s="29" t="s">
        <v>227</v>
      </c>
      <c r="I263" s="29" t="s">
        <v>41</v>
      </c>
      <c r="J263" s="7" t="str">
        <f t="shared" si="12"/>
        <v>Não</v>
      </c>
      <c r="K263" s="30">
        <v>44998</v>
      </c>
      <c r="L263" s="7"/>
      <c r="M263" s="7" t="s">
        <v>100</v>
      </c>
      <c r="N263" s="31">
        <v>1.2E-2</v>
      </c>
      <c r="O263" s="7" t="s">
        <v>41</v>
      </c>
      <c r="P263" s="32">
        <v>0</v>
      </c>
      <c r="Q263" s="33"/>
      <c r="R263" s="33"/>
      <c r="S263" s="7" t="s">
        <v>220</v>
      </c>
      <c r="T263" s="7" t="s">
        <v>1065</v>
      </c>
      <c r="U263" s="7" t="s">
        <v>38</v>
      </c>
      <c r="V263" s="29" t="e">
        <f t="shared" ca="1" si="14"/>
        <v>#NAME?</v>
      </c>
      <c r="W263" s="7"/>
      <c r="X263" s="7"/>
      <c r="Y263" s="34" t="s">
        <v>222</v>
      </c>
      <c r="Z263" s="35"/>
      <c r="AA263" s="36">
        <v>44998</v>
      </c>
      <c r="AB263" s="37">
        <v>49075100003841</v>
      </c>
      <c r="AC263" s="35"/>
      <c r="AD263" s="35"/>
      <c r="AE263" s="35"/>
      <c r="AF263" s="35"/>
      <c r="AG263" s="35"/>
      <c r="AH263" s="35"/>
      <c r="AI263" s="35">
        <v>510841.58</v>
      </c>
      <c r="AJ263" s="35">
        <v>515470.43</v>
      </c>
      <c r="AK263" s="35">
        <v>520486.64</v>
      </c>
      <c r="AL263" s="35">
        <v>524784.14</v>
      </c>
      <c r="AM263" s="35">
        <v>529994.43000000005</v>
      </c>
      <c r="AN263" s="35">
        <v>533367.24</v>
      </c>
      <c r="AO263" s="35">
        <v>537439</v>
      </c>
      <c r="AP263" s="35">
        <v>541742.34</v>
      </c>
      <c r="AQ263" s="35">
        <v>546100.61</v>
      </c>
      <c r="AR263" s="35">
        <v>550935.38</v>
      </c>
      <c r="AS263" s="35">
        <v>555141.12</v>
      </c>
      <c r="AT263" s="35">
        <v>555199.17000000004</v>
      </c>
      <c r="AU263" s="35">
        <v>559656.02</v>
      </c>
      <c r="AV263" s="35">
        <v>563600.9</v>
      </c>
      <c r="AW263" s="35">
        <v>567745.5</v>
      </c>
      <c r="AX263" s="35">
        <v>570624.1</v>
      </c>
      <c r="AY263" s="35">
        <v>575403.57999999996</v>
      </c>
      <c r="AZ263" s="35">
        <v>578549.06999999995</v>
      </c>
      <c r="BA263" s="35">
        <v>583587</v>
      </c>
      <c r="BB263" s="35" t="e">
        <f t="array" aca="1" ref="BB263" ca="1">_xludf.XLOOKUP(C263,'PL TOTAL D0'!A:A,'PL TOTAL D0'!C:C,"")</f>
        <v>#NAME?</v>
      </c>
    </row>
    <row r="264" spans="1:54" ht="15.75" customHeight="1">
      <c r="A264" s="28" t="s">
        <v>18</v>
      </c>
      <c r="B264" s="14" t="s">
        <v>1066</v>
      </c>
      <c r="C264" s="4" t="s">
        <v>1067</v>
      </c>
      <c r="D264" s="7" t="s">
        <v>19</v>
      </c>
      <c r="E264" s="7" t="s">
        <v>38</v>
      </c>
      <c r="F264" s="7" t="s">
        <v>1068</v>
      </c>
      <c r="G264" s="7" t="e">
        <f t="shared" ca="1" si="13"/>
        <v>#NAME?</v>
      </c>
      <c r="H264" s="29" t="s">
        <v>227</v>
      </c>
      <c r="I264" s="29" t="s">
        <v>41</v>
      </c>
      <c r="J264" s="7" t="str">
        <f t="shared" si="12"/>
        <v>Sim</v>
      </c>
      <c r="K264" s="30">
        <v>45503</v>
      </c>
      <c r="L264" s="7"/>
      <c r="M264" s="7" t="s">
        <v>138</v>
      </c>
      <c r="N264" s="31">
        <v>1.4999999999999999E-2</v>
      </c>
      <c r="O264" s="7" t="s">
        <v>29</v>
      </c>
      <c r="P264" s="32">
        <v>0.1</v>
      </c>
      <c r="Q264" s="33" t="s">
        <v>1069</v>
      </c>
      <c r="R264" s="33"/>
      <c r="S264" s="7" t="s">
        <v>264</v>
      </c>
      <c r="T264" s="7" t="s">
        <v>1070</v>
      </c>
      <c r="U264" s="7" t="s">
        <v>38</v>
      </c>
      <c r="V264" s="29" t="e">
        <f t="shared" ca="1" si="14"/>
        <v>#NAME?</v>
      </c>
      <c r="W264" s="7"/>
      <c r="X264" s="7" t="s">
        <v>32</v>
      </c>
      <c r="Y264" s="34" t="s">
        <v>222</v>
      </c>
      <c r="Z264" s="35"/>
      <c r="AA264" s="36">
        <v>45503</v>
      </c>
      <c r="AB264" s="37">
        <v>49075100015351</v>
      </c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>
        <v>672915.7</v>
      </c>
      <c r="AY264" s="35">
        <v>0</v>
      </c>
      <c r="AZ264" s="35">
        <v>0</v>
      </c>
      <c r="BA264" s="35">
        <v>0</v>
      </c>
      <c r="BB264" s="35" t="e">
        <f t="array" aca="1" ref="BB264" ca="1">_xludf.XLOOKUP(C264,'PL TOTAL D0'!A:A,'PL TOTAL D0'!C:C,"")</f>
        <v>#NAME?</v>
      </c>
    </row>
    <row r="265" spans="1:54" ht="15.75" customHeight="1">
      <c r="A265" s="28" t="s">
        <v>18</v>
      </c>
      <c r="B265" s="14" t="s">
        <v>1071</v>
      </c>
      <c r="C265" s="4" t="s">
        <v>1072</v>
      </c>
      <c r="D265" s="7" t="s">
        <v>19</v>
      </c>
      <c r="E265" s="7" t="s">
        <v>38</v>
      </c>
      <c r="F265" s="7" t="s">
        <v>99</v>
      </c>
      <c r="G265" s="7" t="e">
        <f t="shared" ca="1" si="13"/>
        <v>#NAME?</v>
      </c>
      <c r="H265" s="29" t="s">
        <v>227</v>
      </c>
      <c r="I265" s="29" t="s">
        <v>41</v>
      </c>
      <c r="J265" s="7" t="str">
        <f t="shared" si="12"/>
        <v>Não</v>
      </c>
      <c r="K265" s="30">
        <v>45447</v>
      </c>
      <c r="L265" s="7"/>
      <c r="M265" s="7" t="s">
        <v>100</v>
      </c>
      <c r="N265" s="31">
        <v>7.0000000000000001E-3</v>
      </c>
      <c r="O265" s="7" t="s">
        <v>41</v>
      </c>
      <c r="P265" s="32">
        <v>0</v>
      </c>
      <c r="Q265" s="33"/>
      <c r="R265" s="33"/>
      <c r="S265" s="7" t="s">
        <v>220</v>
      </c>
      <c r="T265" s="7" t="s">
        <v>1073</v>
      </c>
      <c r="U265" s="7" t="s">
        <v>38</v>
      </c>
      <c r="V265" s="29" t="e">
        <f t="shared" ca="1" si="14"/>
        <v>#NAME?</v>
      </c>
      <c r="W265" s="7"/>
      <c r="X265" s="7" t="s">
        <v>32</v>
      </c>
      <c r="Y265" s="34" t="s">
        <v>222</v>
      </c>
      <c r="Z265" s="35"/>
      <c r="AA265" s="36">
        <v>45447</v>
      </c>
      <c r="AB265" s="37">
        <v>49075100014841</v>
      </c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>
        <v>0</v>
      </c>
      <c r="AX265" s="35">
        <v>0</v>
      </c>
      <c r="AY265" s="35">
        <v>0</v>
      </c>
      <c r="AZ265" s="35">
        <v>0</v>
      </c>
      <c r="BA265" s="35">
        <v>1116320.31</v>
      </c>
      <c r="BB265" s="35" t="e">
        <f t="array" aca="1" ref="BB265" ca="1">_xludf.XLOOKUP(C265,'PL TOTAL D0'!A:A,'PL TOTAL D0'!C:C,"")</f>
        <v>#NAME?</v>
      </c>
    </row>
    <row r="266" spans="1:54" ht="15.75" customHeight="1">
      <c r="A266" s="28" t="s">
        <v>18</v>
      </c>
      <c r="B266" s="14" t="s">
        <v>1074</v>
      </c>
      <c r="C266" s="4" t="s">
        <v>1075</v>
      </c>
      <c r="D266" s="7" t="s">
        <v>19</v>
      </c>
      <c r="E266" s="7" t="s">
        <v>38</v>
      </c>
      <c r="F266" s="7" t="s">
        <v>1014</v>
      </c>
      <c r="G266" s="7" t="e">
        <f t="shared" ca="1" si="13"/>
        <v>#NAME?</v>
      </c>
      <c r="H266" s="29" t="s">
        <v>218</v>
      </c>
      <c r="I266" s="29" t="s">
        <v>41</v>
      </c>
      <c r="J266" s="7" t="str">
        <f t="shared" si="12"/>
        <v>Não</v>
      </c>
      <c r="K266" s="30">
        <v>45121</v>
      </c>
      <c r="L266" s="30">
        <v>45449</v>
      </c>
      <c r="M266" s="7" t="s">
        <v>100</v>
      </c>
      <c r="N266" s="31">
        <v>7.0000000000000001E-3</v>
      </c>
      <c r="O266" s="7" t="s">
        <v>41</v>
      </c>
      <c r="P266" s="32">
        <v>0</v>
      </c>
      <c r="Q266" s="33"/>
      <c r="R266" s="33"/>
      <c r="S266" s="7" t="s">
        <v>220</v>
      </c>
      <c r="T266" s="7" t="s">
        <v>1076</v>
      </c>
      <c r="U266" s="7" t="s">
        <v>38</v>
      </c>
      <c r="V266" s="29" t="e">
        <f t="shared" ca="1" si="14"/>
        <v>#NAME?</v>
      </c>
      <c r="W266" s="7"/>
      <c r="X266" s="7"/>
      <c r="Y266" s="34" t="s">
        <v>330</v>
      </c>
      <c r="Z266" s="35"/>
      <c r="AA266" s="36">
        <v>45121</v>
      </c>
      <c r="AB266" s="37">
        <v>49075100008711</v>
      </c>
      <c r="AC266" s="35"/>
      <c r="AD266" s="35"/>
      <c r="AE266" s="35"/>
      <c r="AF266" s="35"/>
      <c r="AG266" s="35"/>
      <c r="AH266" s="35"/>
      <c r="AI266" s="35"/>
      <c r="AJ266" s="35"/>
      <c r="AK266" s="35">
        <v>0</v>
      </c>
      <c r="AL266" s="35">
        <v>50227.21</v>
      </c>
      <c r="AM266" s="35">
        <v>894427.47</v>
      </c>
      <c r="AN266" s="35">
        <v>1048091.75</v>
      </c>
      <c r="AO266" s="35">
        <v>1058910.21</v>
      </c>
      <c r="AP266" s="35">
        <v>1068060.23</v>
      </c>
      <c r="AQ266" s="35">
        <v>1123444.54</v>
      </c>
      <c r="AR266" s="35">
        <v>1135918.5</v>
      </c>
      <c r="AS266" s="35">
        <v>1146195.55</v>
      </c>
      <c r="AT266" s="35">
        <v>1158198.3400000001</v>
      </c>
      <c r="AU266" s="35">
        <v>1168973.79</v>
      </c>
      <c r="AV266" s="35">
        <v>1180324</v>
      </c>
      <c r="AW266" s="35">
        <v>0</v>
      </c>
      <c r="AX266" s="35">
        <v>0</v>
      </c>
      <c r="AY266" s="35">
        <v>0</v>
      </c>
      <c r="AZ266" s="35">
        <v>0</v>
      </c>
      <c r="BA266" s="35">
        <v>0</v>
      </c>
      <c r="BB266" s="35" t="e">
        <f t="array" aca="1" ref="BB266" ca="1">_xludf.XLOOKUP(C266,'PL TOTAL D0'!A:A,'PL TOTAL D0'!C:C,"")</f>
        <v>#NAME?</v>
      </c>
    </row>
    <row r="267" spans="1:54" ht="15.75" customHeight="1">
      <c r="A267" s="28" t="s">
        <v>18</v>
      </c>
      <c r="B267" s="3" t="s">
        <v>1077</v>
      </c>
      <c r="C267" s="4" t="s">
        <v>1078</v>
      </c>
      <c r="D267" s="7" t="s">
        <v>19</v>
      </c>
      <c r="E267" s="7" t="s">
        <v>20</v>
      </c>
      <c r="F267" s="7" t="s">
        <v>339</v>
      </c>
      <c r="G267" s="7" t="e">
        <f t="shared" ca="1" si="13"/>
        <v>#NAME?</v>
      </c>
      <c r="H267" s="29" t="s">
        <v>239</v>
      </c>
      <c r="I267" s="29" t="s">
        <v>286</v>
      </c>
      <c r="J267" s="7" t="str">
        <f t="shared" si="12"/>
        <v>Não</v>
      </c>
      <c r="K267" s="30">
        <v>44910</v>
      </c>
      <c r="L267" s="7"/>
      <c r="M267" s="7" t="s">
        <v>100</v>
      </c>
      <c r="N267" s="31">
        <v>0.01</v>
      </c>
      <c r="O267" s="7" t="s">
        <v>41</v>
      </c>
      <c r="P267" s="32">
        <v>0</v>
      </c>
      <c r="Q267" s="33"/>
      <c r="R267" s="33"/>
      <c r="S267" s="7" t="s">
        <v>220</v>
      </c>
      <c r="T267" s="7" t="s">
        <v>1079</v>
      </c>
      <c r="U267" s="7" t="s">
        <v>94</v>
      </c>
      <c r="V267" s="29" t="e">
        <f t="shared" ca="1" si="14"/>
        <v>#NAME?</v>
      </c>
      <c r="W267" s="7"/>
      <c r="X267" s="7"/>
      <c r="Y267" s="34" t="s">
        <v>330</v>
      </c>
      <c r="Z267" s="35"/>
      <c r="AA267" s="36">
        <v>44910</v>
      </c>
      <c r="AB267" s="37">
        <v>49075100005710</v>
      </c>
      <c r="AC267" s="35"/>
      <c r="AD267" s="35"/>
      <c r="AE267" s="35">
        <v>68943.58</v>
      </c>
      <c r="AF267" s="35">
        <v>118025.58</v>
      </c>
      <c r="AG267" s="35">
        <v>155121.31</v>
      </c>
      <c r="AH267" s="35">
        <v>184963.20000000001</v>
      </c>
      <c r="AI267" s="35">
        <v>236338.07</v>
      </c>
      <c r="AJ267" s="35">
        <v>268061.12</v>
      </c>
      <c r="AK267" s="35">
        <v>270457.40999999997</v>
      </c>
      <c r="AL267" s="35">
        <v>272850.52</v>
      </c>
      <c r="AM267" s="35">
        <v>275521.84999999998</v>
      </c>
      <c r="AN267" s="35">
        <v>267637.84999999998</v>
      </c>
      <c r="AO267" s="35">
        <v>330289.46999999997</v>
      </c>
      <c r="AP267" s="35">
        <v>332714.82</v>
      </c>
      <c r="AQ267" s="35">
        <v>334027.17</v>
      </c>
      <c r="AR267" s="35">
        <v>336894.57</v>
      </c>
      <c r="AS267" s="35">
        <v>339629.8</v>
      </c>
      <c r="AT267" s="35">
        <v>342743.89</v>
      </c>
      <c r="AU267" s="35">
        <v>344355.68</v>
      </c>
      <c r="AV267" s="35">
        <v>347010.6</v>
      </c>
      <c r="AW267" s="35">
        <v>349796.6</v>
      </c>
      <c r="AX267" s="35">
        <v>382099.5</v>
      </c>
      <c r="AY267" s="35">
        <v>385271.99</v>
      </c>
      <c r="AZ267" s="35">
        <v>372205.93</v>
      </c>
      <c r="BA267" s="35">
        <v>0</v>
      </c>
      <c r="BB267" s="35" t="e">
        <f t="array" aca="1" ref="BB267" ca="1">_xludf.XLOOKUP(C267,'PL TOTAL D0'!A:A,'PL TOTAL D0'!C:C,"")</f>
        <v>#NAME?</v>
      </c>
    </row>
    <row r="268" spans="1:54" ht="15.75" customHeight="1">
      <c r="A268" s="28" t="s">
        <v>18</v>
      </c>
      <c r="B268" s="3" t="s">
        <v>1080</v>
      </c>
      <c r="C268" s="4" t="s">
        <v>1081</v>
      </c>
      <c r="D268" s="7" t="s">
        <v>19</v>
      </c>
      <c r="E268" s="7" t="s">
        <v>124</v>
      </c>
      <c r="F268" s="7" t="s">
        <v>238</v>
      </c>
      <c r="G268" s="7" t="e">
        <f t="shared" ca="1" si="13"/>
        <v>#NAME?</v>
      </c>
      <c r="H268" s="29" t="s">
        <v>227</v>
      </c>
      <c r="I268" s="29" t="s">
        <v>41</v>
      </c>
      <c r="J268" s="7" t="str">
        <f t="shared" si="12"/>
        <v>Não</v>
      </c>
      <c r="K268" s="30">
        <v>44935</v>
      </c>
      <c r="L268" s="7"/>
      <c r="M268" s="7" t="s">
        <v>100</v>
      </c>
      <c r="N268" s="31">
        <v>0.01</v>
      </c>
      <c r="O268" s="7" t="s">
        <v>41</v>
      </c>
      <c r="P268" s="32">
        <v>0</v>
      </c>
      <c r="Q268" s="33"/>
      <c r="R268" s="33"/>
      <c r="S268" s="7" t="s">
        <v>220</v>
      </c>
      <c r="T268" s="7" t="s">
        <v>1082</v>
      </c>
      <c r="U268" s="7" t="s">
        <v>124</v>
      </c>
      <c r="V268" s="29" t="e">
        <f t="shared" ca="1" si="14"/>
        <v>#NAME?</v>
      </c>
      <c r="W268" s="7"/>
      <c r="X268" s="7"/>
      <c r="Y268" s="34" t="s">
        <v>330</v>
      </c>
      <c r="Z268" s="35"/>
      <c r="AA268" s="36">
        <v>44935</v>
      </c>
      <c r="AB268" s="37">
        <v>49075100005729</v>
      </c>
      <c r="AC268" s="35"/>
      <c r="AD268" s="35"/>
      <c r="AE268" s="35">
        <v>29136.77</v>
      </c>
      <c r="AF268" s="35">
        <v>45816.12</v>
      </c>
      <c r="AG268" s="35">
        <v>45679.42</v>
      </c>
      <c r="AH268" s="35">
        <v>46286.01</v>
      </c>
      <c r="AI268" s="35">
        <v>46680.77</v>
      </c>
      <c r="AJ268" s="35">
        <v>57317.61</v>
      </c>
      <c r="AK268" s="35">
        <v>57739.53</v>
      </c>
      <c r="AL268" s="35">
        <v>58198.8</v>
      </c>
      <c r="AM268" s="35">
        <v>38323.64</v>
      </c>
      <c r="AN268" s="35">
        <v>38613.83</v>
      </c>
      <c r="AO268" s="35">
        <v>38906.26</v>
      </c>
      <c r="AP268" s="35">
        <v>39184.51</v>
      </c>
      <c r="AQ268" s="35">
        <v>39488.94</v>
      </c>
      <c r="AR268" s="35">
        <v>39481.53</v>
      </c>
      <c r="AS268" s="35">
        <v>64947.6</v>
      </c>
      <c r="AT268" s="35">
        <v>68035.38</v>
      </c>
      <c r="AU268" s="35">
        <v>70984.149999999994</v>
      </c>
      <c r="AV268" s="35">
        <v>74044.52</v>
      </c>
      <c r="AW268" s="35">
        <v>77143.05</v>
      </c>
      <c r="AX268" s="35">
        <v>80311.960000000006</v>
      </c>
      <c r="AY268" s="35">
        <v>85481.85</v>
      </c>
      <c r="AZ268" s="35">
        <v>86081.53</v>
      </c>
      <c r="BA268" s="35">
        <v>91780.87</v>
      </c>
      <c r="BB268" s="35" t="e">
        <f t="array" aca="1" ref="BB268" ca="1">_xludf.XLOOKUP(C268,'PL TOTAL D0'!A:A,'PL TOTAL D0'!C:C,"")</f>
        <v>#NAME?</v>
      </c>
    </row>
    <row r="269" spans="1:54" ht="15.75" customHeight="1">
      <c r="A269" s="28" t="s">
        <v>18</v>
      </c>
      <c r="B269" s="3" t="s">
        <v>1083</v>
      </c>
      <c r="C269" s="4" t="s">
        <v>1084</v>
      </c>
      <c r="D269" s="7" t="s">
        <v>110</v>
      </c>
      <c r="E269" s="7" t="s">
        <v>38</v>
      </c>
      <c r="F269" s="7" t="s">
        <v>217</v>
      </c>
      <c r="G269" s="7" t="e">
        <f t="shared" ca="1" si="13"/>
        <v>#NAME?</v>
      </c>
      <c r="H269" s="29" t="s">
        <v>218</v>
      </c>
      <c r="I269" s="29" t="s">
        <v>41</v>
      </c>
      <c r="J269" s="7" t="str">
        <f t="shared" si="12"/>
        <v>Não</v>
      </c>
      <c r="K269" s="30">
        <v>45148</v>
      </c>
      <c r="L269" s="30">
        <v>45525</v>
      </c>
      <c r="M269" s="7" t="s">
        <v>1085</v>
      </c>
      <c r="N269" s="31">
        <v>1.4E-2</v>
      </c>
      <c r="O269" s="7" t="s">
        <v>29</v>
      </c>
      <c r="P269" s="32">
        <v>0.1</v>
      </c>
      <c r="Q269" s="33"/>
      <c r="R269" s="33"/>
      <c r="S269" s="7" t="s">
        <v>220</v>
      </c>
      <c r="T269" s="7" t="s">
        <v>1086</v>
      </c>
      <c r="U269" s="7" t="s">
        <v>38</v>
      </c>
      <c r="V269" s="29" t="e">
        <f t="shared" ca="1" si="14"/>
        <v>#NAME?</v>
      </c>
      <c r="W269" s="7"/>
      <c r="X269" s="7"/>
      <c r="Y269" s="34" t="s">
        <v>222</v>
      </c>
      <c r="Z269" s="35"/>
      <c r="AA269" s="36">
        <v>45148</v>
      </c>
      <c r="AB269" s="37">
        <v>49075100009155</v>
      </c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>
        <v>426832.92</v>
      </c>
      <c r="AN269" s="35">
        <v>686106.35</v>
      </c>
      <c r="AO269" s="35">
        <v>903584.83</v>
      </c>
      <c r="AP269" s="35">
        <v>886418.22</v>
      </c>
      <c r="AQ269" s="35">
        <v>892959.85</v>
      </c>
      <c r="AR269" s="35">
        <v>856186.29</v>
      </c>
      <c r="AS269" s="35">
        <v>862035.76</v>
      </c>
      <c r="AT269" s="35">
        <v>868861.72</v>
      </c>
      <c r="AU269" s="35">
        <v>861235.1</v>
      </c>
      <c r="AV269" s="35">
        <v>856493.4</v>
      </c>
      <c r="AW269" s="35">
        <v>862623</v>
      </c>
      <c r="AX269" s="35">
        <v>868375.7</v>
      </c>
      <c r="AY269" s="35">
        <v>0</v>
      </c>
      <c r="AZ269" s="35">
        <v>0</v>
      </c>
      <c r="BA269" s="35">
        <v>0</v>
      </c>
      <c r="BB269" s="35" t="e">
        <f t="array" aca="1" ref="BB269" ca="1">_xludf.XLOOKUP(C269,'PL TOTAL D0'!A:A,'PL TOTAL D0'!C:C,"")</f>
        <v>#NAME?</v>
      </c>
    </row>
    <row r="270" spans="1:54" ht="15.75" customHeight="1">
      <c r="A270" s="28" t="s">
        <v>18</v>
      </c>
      <c r="B270" s="42" t="s">
        <v>1087</v>
      </c>
      <c r="C270" s="43" t="s">
        <v>1088</v>
      </c>
      <c r="D270" s="7" t="s">
        <v>123</v>
      </c>
      <c r="E270" s="7" t="s">
        <v>124</v>
      </c>
      <c r="F270" s="7" t="s">
        <v>125</v>
      </c>
      <c r="G270" s="7" t="e">
        <f t="shared" ca="1" si="13"/>
        <v>#NAME?</v>
      </c>
      <c r="H270" s="29" t="s">
        <v>227</v>
      </c>
      <c r="I270" s="29" t="s">
        <v>41</v>
      </c>
      <c r="J270" s="7" t="str">
        <f t="shared" si="12"/>
        <v>Sim</v>
      </c>
      <c r="K270" s="30">
        <v>45401</v>
      </c>
      <c r="L270" s="7"/>
      <c r="M270" s="7" t="s">
        <v>100</v>
      </c>
      <c r="N270" s="31">
        <v>1.2E-2</v>
      </c>
      <c r="O270" s="7" t="s">
        <v>41</v>
      </c>
      <c r="P270" s="32">
        <v>0</v>
      </c>
      <c r="Q270" s="41" t="s">
        <v>1089</v>
      </c>
      <c r="R270" s="33"/>
      <c r="S270" s="7" t="s">
        <v>220</v>
      </c>
      <c r="T270" s="6" t="s">
        <v>1090</v>
      </c>
      <c r="U270" s="7" t="s">
        <v>124</v>
      </c>
      <c r="V270" s="29" t="e">
        <f t="shared" ca="1" si="14"/>
        <v>#NAME?</v>
      </c>
      <c r="W270" s="7"/>
      <c r="X270" s="7" t="s">
        <v>32</v>
      </c>
      <c r="Y270" s="34" t="s">
        <v>222</v>
      </c>
      <c r="Z270" s="35"/>
      <c r="AA270" s="36">
        <v>45401</v>
      </c>
      <c r="AB270" s="37">
        <v>49075100014043</v>
      </c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>
        <v>0</v>
      </c>
      <c r="AV270" s="35">
        <v>605077.19999999995</v>
      </c>
      <c r="AW270" s="35">
        <v>612210.9</v>
      </c>
      <c r="AX270" s="35">
        <v>614858.80000000005</v>
      </c>
      <c r="AY270" s="35">
        <v>618685.42000000004</v>
      </c>
      <c r="AZ270" s="35">
        <v>623878.99</v>
      </c>
      <c r="BA270" s="35">
        <v>630950.19999999995</v>
      </c>
      <c r="BB270" s="35" t="e">
        <f t="array" aca="1" ref="BB270" ca="1">_xludf.XLOOKUP(C270,'PL TOTAL D0'!A:A,'PL TOTAL D0'!C:C,"")</f>
        <v>#NAME?</v>
      </c>
    </row>
    <row r="271" spans="1:54" ht="15.75" customHeight="1">
      <c r="A271" s="28" t="s">
        <v>18</v>
      </c>
      <c r="B271" s="75" t="s">
        <v>1091</v>
      </c>
      <c r="C271" s="4" t="s">
        <v>1092</v>
      </c>
      <c r="D271" s="7" t="s">
        <v>123</v>
      </c>
      <c r="E271" s="7" t="s">
        <v>124</v>
      </c>
      <c r="F271" s="7" t="s">
        <v>125</v>
      </c>
      <c r="G271" s="7" t="e">
        <f t="shared" ca="1" si="13"/>
        <v>#NAME?</v>
      </c>
      <c r="H271" s="29" t="s">
        <v>227</v>
      </c>
      <c r="I271" s="29" t="s">
        <v>41</v>
      </c>
      <c r="J271" s="7" t="str">
        <f t="shared" si="12"/>
        <v>Não</v>
      </c>
      <c r="K271" s="30">
        <v>45356</v>
      </c>
      <c r="L271" s="7"/>
      <c r="M271" s="7" t="s">
        <v>100</v>
      </c>
      <c r="N271" s="31">
        <v>1.2E-2</v>
      </c>
      <c r="O271" s="7" t="s">
        <v>41</v>
      </c>
      <c r="P271" s="32">
        <v>0</v>
      </c>
      <c r="Q271" s="33"/>
      <c r="R271" s="33"/>
      <c r="S271" s="7" t="s">
        <v>220</v>
      </c>
      <c r="T271" s="12" t="s">
        <v>1093</v>
      </c>
      <c r="U271" s="7" t="s">
        <v>124</v>
      </c>
      <c r="V271" s="29" t="e">
        <f t="shared" ca="1" si="14"/>
        <v>#NAME?</v>
      </c>
      <c r="W271" s="7"/>
      <c r="X271" s="7"/>
      <c r="Y271" s="34" t="s">
        <v>222</v>
      </c>
      <c r="Z271" s="35"/>
      <c r="AA271" s="36">
        <v>45356</v>
      </c>
      <c r="AB271" s="37">
        <v>49075100013780</v>
      </c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>
        <v>0</v>
      </c>
      <c r="AT271" s="35">
        <v>500890.57</v>
      </c>
      <c r="AU271" s="35">
        <v>505181.19</v>
      </c>
      <c r="AV271" s="35">
        <v>508577.4</v>
      </c>
      <c r="AW271" s="35">
        <v>512866.2</v>
      </c>
      <c r="AX271" s="35">
        <v>517207.5</v>
      </c>
      <c r="AY271" s="35">
        <v>521456.74</v>
      </c>
      <c r="AZ271" s="35">
        <v>524305.65</v>
      </c>
      <c r="BA271" s="35">
        <v>529178.18000000005</v>
      </c>
      <c r="BB271" s="35" t="e">
        <f t="array" aca="1" ref="BB271" ca="1">_xludf.XLOOKUP(C271,'PL TOTAL D0'!A:A,'PL TOTAL D0'!C:C,"")</f>
        <v>#NAME?</v>
      </c>
    </row>
    <row r="272" spans="1:54" ht="15.75" customHeight="1">
      <c r="A272" s="28" t="s">
        <v>18</v>
      </c>
      <c r="B272" s="3" t="s">
        <v>1094</v>
      </c>
      <c r="C272" s="4" t="s">
        <v>1095</v>
      </c>
      <c r="D272" s="7" t="s">
        <v>19</v>
      </c>
      <c r="E272" s="7" t="s">
        <v>124</v>
      </c>
      <c r="F272" s="7" t="s">
        <v>404</v>
      </c>
      <c r="G272" s="7" t="e">
        <f t="shared" ca="1" si="13"/>
        <v>#NAME?</v>
      </c>
      <c r="H272" s="29" t="s">
        <v>227</v>
      </c>
      <c r="I272" s="29" t="s">
        <v>41</v>
      </c>
      <c r="J272" s="7" t="str">
        <f t="shared" si="12"/>
        <v>Sim</v>
      </c>
      <c r="K272" s="30">
        <v>44887</v>
      </c>
      <c r="L272" s="7"/>
      <c r="M272" s="7" t="s">
        <v>100</v>
      </c>
      <c r="N272" s="31">
        <v>1.2E-2</v>
      </c>
      <c r="O272" s="7" t="s">
        <v>41</v>
      </c>
      <c r="P272" s="32">
        <v>0</v>
      </c>
      <c r="Q272" s="33" t="s">
        <v>1096</v>
      </c>
      <c r="R272" s="33" t="s">
        <v>1097</v>
      </c>
      <c r="S272" s="7" t="s">
        <v>220</v>
      </c>
      <c r="T272" s="7" t="s">
        <v>1098</v>
      </c>
      <c r="U272" s="7" t="s">
        <v>38</v>
      </c>
      <c r="V272" s="29" t="e">
        <f t="shared" ca="1" si="14"/>
        <v>#NAME?</v>
      </c>
      <c r="W272" s="7"/>
      <c r="X272" s="7"/>
      <c r="Y272" s="34" t="s">
        <v>330</v>
      </c>
      <c r="Z272" s="35"/>
      <c r="AA272" s="36">
        <v>44887</v>
      </c>
      <c r="AB272" s="37">
        <v>49075100005737</v>
      </c>
      <c r="AC272" s="35"/>
      <c r="AD272" s="35"/>
      <c r="AE272" s="35">
        <v>173707.66</v>
      </c>
      <c r="AF272" s="35">
        <v>235453.15</v>
      </c>
      <c r="AG272" s="35">
        <v>232519.02</v>
      </c>
      <c r="AH272" s="35">
        <v>254973.37</v>
      </c>
      <c r="AI272" s="35">
        <v>365637.43</v>
      </c>
      <c r="AJ272" s="35">
        <v>372607.98</v>
      </c>
      <c r="AK272" s="35">
        <v>380089.59999999998</v>
      </c>
      <c r="AL272" s="35">
        <v>361798.24</v>
      </c>
      <c r="AM272" s="35">
        <v>362265.63</v>
      </c>
      <c r="AN272" s="35">
        <v>362470.6</v>
      </c>
      <c r="AO272" s="35">
        <v>349419.43</v>
      </c>
      <c r="AP272" s="35">
        <v>353423.45</v>
      </c>
      <c r="AQ272" s="35">
        <v>357872.3</v>
      </c>
      <c r="AR272" s="35">
        <v>353814.22</v>
      </c>
      <c r="AS272" s="35">
        <v>356135.22</v>
      </c>
      <c r="AT272" s="35">
        <v>351339.11</v>
      </c>
      <c r="AU272" s="35">
        <v>338399.15</v>
      </c>
      <c r="AV272" s="35">
        <v>330280.5</v>
      </c>
      <c r="AW272" s="35">
        <v>218548.8</v>
      </c>
      <c r="AX272" s="35">
        <v>213578.4</v>
      </c>
      <c r="AY272" s="35">
        <v>213643.13</v>
      </c>
      <c r="AZ272" s="35">
        <v>167841.24</v>
      </c>
      <c r="BA272" s="35">
        <v>167482.76999999999</v>
      </c>
      <c r="BB272" s="35" t="e">
        <f t="array" aca="1" ref="BB272" ca="1">_xludf.XLOOKUP(C272,'PL TOTAL D0'!A:A,'PL TOTAL D0'!C:C,"")</f>
        <v>#NAME?</v>
      </c>
    </row>
    <row r="273" spans="1:54" ht="15.75" customHeight="1">
      <c r="A273" s="28" t="s">
        <v>18</v>
      </c>
      <c r="B273" s="3" t="s">
        <v>1099</v>
      </c>
      <c r="C273" s="4" t="s">
        <v>1100</v>
      </c>
      <c r="D273" s="7" t="s">
        <v>19</v>
      </c>
      <c r="E273" s="7" t="s">
        <v>124</v>
      </c>
      <c r="F273" s="7" t="s">
        <v>238</v>
      </c>
      <c r="G273" s="7" t="e">
        <f t="shared" ca="1" si="13"/>
        <v>#NAME?</v>
      </c>
      <c r="H273" s="29" t="s">
        <v>239</v>
      </c>
      <c r="I273" s="29" t="s">
        <v>240</v>
      </c>
      <c r="J273" s="7" t="str">
        <f t="shared" si="12"/>
        <v>Não</v>
      </c>
      <c r="K273" s="30">
        <v>45166</v>
      </c>
      <c r="L273" s="7"/>
      <c r="M273" s="7" t="s">
        <v>138</v>
      </c>
      <c r="N273" s="31">
        <v>1.4999999999999999E-2</v>
      </c>
      <c r="O273" s="7" t="s">
        <v>29</v>
      </c>
      <c r="P273" s="32">
        <v>0.1</v>
      </c>
      <c r="Q273" s="33"/>
      <c r="R273" s="33"/>
      <c r="S273" s="7" t="s">
        <v>264</v>
      </c>
      <c r="T273" s="7" t="s">
        <v>1101</v>
      </c>
      <c r="U273" s="7" t="s">
        <v>124</v>
      </c>
      <c r="V273" s="29" t="e">
        <f t="shared" ca="1" si="14"/>
        <v>#NAME?</v>
      </c>
      <c r="W273" s="7"/>
      <c r="X273" s="7"/>
      <c r="Y273" s="34" t="s">
        <v>222</v>
      </c>
      <c r="Z273" s="35"/>
      <c r="AA273" s="36">
        <v>45166</v>
      </c>
      <c r="AB273" s="37">
        <v>49075100011370</v>
      </c>
      <c r="AC273" s="35"/>
      <c r="AD273" s="35"/>
      <c r="AE273" s="35"/>
      <c r="AF273" s="35"/>
      <c r="AG273" s="35"/>
      <c r="AH273" s="35"/>
      <c r="AI273" s="35"/>
      <c r="AJ273" s="35"/>
      <c r="AK273" s="35"/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>
        <v>0</v>
      </c>
      <c r="AY273" s="35">
        <v>0</v>
      </c>
      <c r="AZ273" s="35">
        <v>0</v>
      </c>
      <c r="BA273" s="35">
        <v>0</v>
      </c>
      <c r="BB273" s="35" t="e">
        <f t="array" aca="1" ref="BB273" ca="1">_xludf.XLOOKUP(C273,'PL TOTAL D0'!A:A,'PL TOTAL D0'!C:C,"")</f>
        <v>#NAME?</v>
      </c>
    </row>
    <row r="274" spans="1:54" ht="15.75" customHeight="1">
      <c r="A274" s="28" t="s">
        <v>18</v>
      </c>
      <c r="B274" s="3" t="s">
        <v>1102</v>
      </c>
      <c r="C274" s="62" t="s">
        <v>1103</v>
      </c>
      <c r="D274" s="7" t="s">
        <v>19</v>
      </c>
      <c r="E274" s="7" t="s">
        <v>38</v>
      </c>
      <c r="F274" s="7" t="s">
        <v>99</v>
      </c>
      <c r="G274" s="7" t="e">
        <f t="shared" ca="1" si="13"/>
        <v>#NAME?</v>
      </c>
      <c r="H274" s="29" t="s">
        <v>227</v>
      </c>
      <c r="I274" s="29" t="s">
        <v>41</v>
      </c>
      <c r="J274" s="7" t="str">
        <f t="shared" si="12"/>
        <v>Sim</v>
      </c>
      <c r="K274" s="30">
        <v>45457</v>
      </c>
      <c r="L274" s="7"/>
      <c r="M274" s="7" t="s">
        <v>28</v>
      </c>
      <c r="N274" s="31">
        <v>1.2E-2</v>
      </c>
      <c r="O274" s="7" t="s">
        <v>29</v>
      </c>
      <c r="P274" s="32">
        <v>0.1</v>
      </c>
      <c r="Q274" s="33" t="s">
        <v>1104</v>
      </c>
      <c r="R274" s="33"/>
      <c r="S274" s="7" t="s">
        <v>220</v>
      </c>
      <c r="T274" s="7" t="s">
        <v>1105</v>
      </c>
      <c r="U274" s="7" t="s">
        <v>38</v>
      </c>
      <c r="V274" s="29" t="e">
        <f t="shared" ca="1" si="14"/>
        <v>#NAME?</v>
      </c>
      <c r="W274" s="7"/>
      <c r="X274" s="7" t="s">
        <v>32</v>
      </c>
      <c r="Y274" s="34" t="s">
        <v>222</v>
      </c>
      <c r="Z274" s="35"/>
      <c r="AA274" s="36">
        <v>45457</v>
      </c>
      <c r="AB274" s="37">
        <v>49075100015147</v>
      </c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>
        <v>288518.7</v>
      </c>
      <c r="AX274" s="35">
        <v>299004.3</v>
      </c>
      <c r="AY274" s="35">
        <v>305884.89</v>
      </c>
      <c r="AZ274" s="35">
        <v>311679</v>
      </c>
      <c r="BA274" s="35">
        <v>321271.45</v>
      </c>
      <c r="BB274" s="35" t="e">
        <f t="array" aca="1" ref="BB274" ca="1">_xludf.XLOOKUP(C274,'PL TOTAL D0'!A:A,'PL TOTAL D0'!C:C,"")</f>
        <v>#NAME?</v>
      </c>
    </row>
    <row r="275" spans="1:54" ht="15.75" customHeight="1">
      <c r="A275" s="28" t="s">
        <v>18</v>
      </c>
      <c r="B275" s="42" t="s">
        <v>1106</v>
      </c>
      <c r="C275" s="43" t="s">
        <v>1107</v>
      </c>
      <c r="D275" s="7" t="s">
        <v>19</v>
      </c>
      <c r="E275" s="7" t="s">
        <v>38</v>
      </c>
      <c r="F275" s="7" t="s">
        <v>250</v>
      </c>
      <c r="G275" s="7" t="e">
        <f t="shared" ca="1" si="13"/>
        <v>#NAME?</v>
      </c>
      <c r="H275" s="29" t="s">
        <v>227</v>
      </c>
      <c r="I275" s="29" t="s">
        <v>41</v>
      </c>
      <c r="J275" s="7" t="str">
        <f t="shared" si="12"/>
        <v>Não</v>
      </c>
      <c r="K275" s="30">
        <v>45441</v>
      </c>
      <c r="L275" s="7"/>
      <c r="M275" s="7" t="s">
        <v>100</v>
      </c>
      <c r="N275" s="31">
        <v>1.2E-2</v>
      </c>
      <c r="O275" s="7" t="s">
        <v>41</v>
      </c>
      <c r="P275" s="32">
        <v>0</v>
      </c>
      <c r="Q275" s="33"/>
      <c r="R275" s="33"/>
      <c r="S275" s="7" t="s">
        <v>220</v>
      </c>
      <c r="T275" s="7" t="s">
        <v>1108</v>
      </c>
      <c r="U275" s="7" t="s">
        <v>38</v>
      </c>
      <c r="V275" s="29" t="e">
        <f t="shared" ca="1" si="14"/>
        <v>#NAME?</v>
      </c>
      <c r="W275" s="7"/>
      <c r="X275" s="7" t="s">
        <v>32</v>
      </c>
      <c r="Y275" s="34" t="s">
        <v>222</v>
      </c>
      <c r="Z275" s="35"/>
      <c r="AA275" s="36">
        <v>45441</v>
      </c>
      <c r="AB275" s="37">
        <v>49075100014515</v>
      </c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>
        <v>0</v>
      </c>
      <c r="AW275" s="35">
        <v>0</v>
      </c>
      <c r="AX275" s="35">
        <v>0</v>
      </c>
      <c r="AY275" s="35">
        <v>0</v>
      </c>
      <c r="AZ275" s="35">
        <v>0</v>
      </c>
      <c r="BA275" s="35">
        <v>0</v>
      </c>
      <c r="BB275" s="35" t="e">
        <f t="array" aca="1" ref="BB275" ca="1">_xludf.XLOOKUP(C275,'PL TOTAL D0'!A:A,'PL TOTAL D0'!C:C,"")</f>
        <v>#NAME?</v>
      </c>
    </row>
    <row r="276" spans="1:54" ht="15.75" customHeight="1">
      <c r="A276" s="28" t="s">
        <v>18</v>
      </c>
      <c r="B276" s="42" t="s">
        <v>1106</v>
      </c>
      <c r="C276" s="43" t="s">
        <v>1109</v>
      </c>
      <c r="D276" s="7" t="s">
        <v>19</v>
      </c>
      <c r="E276" s="7" t="s">
        <v>38</v>
      </c>
      <c r="F276" s="7" t="s">
        <v>250</v>
      </c>
      <c r="G276" s="7" t="e">
        <f t="shared" ca="1" si="13"/>
        <v>#NAME?</v>
      </c>
      <c r="H276" s="29" t="s">
        <v>227</v>
      </c>
      <c r="I276" s="29" t="s">
        <v>41</v>
      </c>
      <c r="J276" s="7" t="str">
        <f t="shared" si="12"/>
        <v>Sim</v>
      </c>
      <c r="K276" s="30">
        <v>45545</v>
      </c>
      <c r="L276" s="7"/>
      <c r="M276" s="7" t="s">
        <v>547</v>
      </c>
      <c r="N276" s="31">
        <v>7.0000000000000001E-3</v>
      </c>
      <c r="O276" s="7" t="s">
        <v>41</v>
      </c>
      <c r="P276" s="32">
        <v>0</v>
      </c>
      <c r="Q276" s="33" t="s">
        <v>1110</v>
      </c>
      <c r="R276" s="33"/>
      <c r="S276" s="7" t="s">
        <v>264</v>
      </c>
      <c r="T276" s="7" t="s">
        <v>1111</v>
      </c>
      <c r="U276" s="7" t="s">
        <v>124</v>
      </c>
      <c r="V276" s="29" t="e">
        <f t="shared" ca="1" si="14"/>
        <v>#NAME?</v>
      </c>
      <c r="W276" s="7"/>
      <c r="X276" s="7" t="s">
        <v>32</v>
      </c>
      <c r="Y276" s="34"/>
      <c r="Z276" s="35"/>
      <c r="AA276" s="35"/>
      <c r="AB276" s="37">
        <v>49075100015759</v>
      </c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>
        <v>432297.89</v>
      </c>
      <c r="BA276" s="35">
        <v>496497.98</v>
      </c>
      <c r="BB276" s="35" t="e">
        <f t="array" aca="1" ref="BB276" ca="1">_xludf.XLOOKUP(C276,'PL TOTAL D0'!A:A,'PL TOTAL D0'!C:C,"")</f>
        <v>#NAME?</v>
      </c>
    </row>
    <row r="277" spans="1:54" ht="15.75" customHeight="1">
      <c r="A277" s="28" t="s">
        <v>18</v>
      </c>
      <c r="B277" s="41" t="s">
        <v>1112</v>
      </c>
      <c r="C277" s="64" t="s">
        <v>1113</v>
      </c>
      <c r="D277" s="7" t="s">
        <v>233</v>
      </c>
      <c r="E277" s="7" t="s">
        <v>38</v>
      </c>
      <c r="F277" s="7" t="s">
        <v>460</v>
      </c>
      <c r="G277" s="7" t="e">
        <f t="shared" ca="1" si="13"/>
        <v>#NAME?</v>
      </c>
      <c r="H277" s="29" t="s">
        <v>227</v>
      </c>
      <c r="I277" s="29" t="s">
        <v>41</v>
      </c>
      <c r="J277" s="7" t="str">
        <f t="shared" si="12"/>
        <v>Não</v>
      </c>
      <c r="K277" s="30">
        <v>45253</v>
      </c>
      <c r="L277" s="7"/>
      <c r="M277" s="9" t="s">
        <v>28</v>
      </c>
      <c r="N277" s="10">
        <v>1.2E-2</v>
      </c>
      <c r="O277" s="6" t="s">
        <v>29</v>
      </c>
      <c r="P277" s="11">
        <v>0.1</v>
      </c>
      <c r="Q277" s="33"/>
      <c r="R277" s="33"/>
      <c r="S277" s="7" t="s">
        <v>220</v>
      </c>
      <c r="T277" s="7" t="s">
        <v>1114</v>
      </c>
      <c r="U277" s="7" t="s">
        <v>38</v>
      </c>
      <c r="V277" s="29" t="e">
        <f t="shared" ca="1" si="14"/>
        <v>#NAME?</v>
      </c>
      <c r="W277" s="7"/>
      <c r="X277" s="7"/>
      <c r="Y277" s="34" t="s">
        <v>222</v>
      </c>
      <c r="Z277" s="35"/>
      <c r="AA277" s="36">
        <v>45253</v>
      </c>
      <c r="AB277" s="37">
        <v>49075100012350</v>
      </c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>
        <v>187798.24</v>
      </c>
      <c r="AQ277" s="35">
        <v>189858.08</v>
      </c>
      <c r="AR277" s="35">
        <v>189968.42</v>
      </c>
      <c r="AS277" s="35">
        <v>205457.16</v>
      </c>
      <c r="AT277" s="35">
        <v>207262.24</v>
      </c>
      <c r="AU277" s="35">
        <v>212115.66</v>
      </c>
      <c r="AV277" s="35">
        <v>213222.3</v>
      </c>
      <c r="AW277" s="35">
        <v>214719.1</v>
      </c>
      <c r="AX277" s="35">
        <v>216691.7</v>
      </c>
      <c r="AY277" s="35">
        <v>218399.53</v>
      </c>
      <c r="AZ277" s="35">
        <v>219574.08</v>
      </c>
      <c r="BA277" s="35">
        <v>225755.75</v>
      </c>
      <c r="BB277" s="35" t="e">
        <f t="array" aca="1" ref="BB277" ca="1">_xludf.XLOOKUP(C277,'PL TOTAL D0'!A:A,'PL TOTAL D0'!C:C,"")</f>
        <v>#NAME?</v>
      </c>
    </row>
    <row r="278" spans="1:54" ht="15.75" customHeight="1">
      <c r="A278" s="28" t="s">
        <v>18</v>
      </c>
      <c r="B278" s="3" t="s">
        <v>1115</v>
      </c>
      <c r="C278" s="4" t="s">
        <v>1116</v>
      </c>
      <c r="D278" s="7" t="s">
        <v>19</v>
      </c>
      <c r="E278" s="7" t="s">
        <v>20</v>
      </c>
      <c r="F278" s="7" t="s">
        <v>339</v>
      </c>
      <c r="G278" s="7" t="e">
        <f t="shared" ca="1" si="13"/>
        <v>#NAME?</v>
      </c>
      <c r="H278" s="29" t="s">
        <v>218</v>
      </c>
      <c r="I278" s="29" t="s">
        <v>41</v>
      </c>
      <c r="J278" s="7" t="str">
        <f t="shared" si="12"/>
        <v>Não</v>
      </c>
      <c r="K278" s="30">
        <v>45156</v>
      </c>
      <c r="L278" s="30">
        <v>45449</v>
      </c>
      <c r="M278" s="7" t="s">
        <v>100</v>
      </c>
      <c r="N278" s="31">
        <v>1.2E-2</v>
      </c>
      <c r="O278" s="7" t="s">
        <v>41</v>
      </c>
      <c r="P278" s="32">
        <v>0</v>
      </c>
      <c r="Q278" s="33"/>
      <c r="R278" s="33" t="s">
        <v>386</v>
      </c>
      <c r="S278" s="7" t="s">
        <v>220</v>
      </c>
      <c r="T278" s="7" t="s">
        <v>1117</v>
      </c>
      <c r="U278" s="7" t="s">
        <v>94</v>
      </c>
      <c r="V278" s="29" t="e">
        <f t="shared" ca="1" si="14"/>
        <v>#NAME?</v>
      </c>
      <c r="W278" s="7"/>
      <c r="X278" s="7"/>
      <c r="Y278" s="34" t="s">
        <v>222</v>
      </c>
      <c r="Z278" s="35"/>
      <c r="AA278" s="36">
        <v>45156</v>
      </c>
      <c r="AB278" s="37">
        <v>49075100003823</v>
      </c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>
        <v>5022.66</v>
      </c>
      <c r="AN278" s="35">
        <v>5072.91</v>
      </c>
      <c r="AO278" s="35">
        <v>325.32</v>
      </c>
      <c r="AP278" s="35">
        <v>0</v>
      </c>
      <c r="AQ278" s="35">
        <v>0</v>
      </c>
      <c r="AR278" s="35">
        <v>0</v>
      </c>
      <c r="AS278" s="35">
        <v>0.3</v>
      </c>
      <c r="AT278" s="35">
        <v>1504.25</v>
      </c>
      <c r="AU278" s="35">
        <v>0</v>
      </c>
      <c r="AV278" s="35">
        <v>0</v>
      </c>
      <c r="AW278" s="35">
        <v>0</v>
      </c>
      <c r="AX278" s="35">
        <v>0</v>
      </c>
      <c r="AY278" s="35">
        <v>0</v>
      </c>
      <c r="AZ278" s="35">
        <v>0</v>
      </c>
      <c r="BA278" s="35">
        <v>0</v>
      </c>
      <c r="BB278" s="35" t="e">
        <f t="array" aca="1" ref="BB278" ca="1">_xludf.XLOOKUP(C278,'PL TOTAL D0'!A:A,'PL TOTAL D0'!C:C,"")</f>
        <v>#NAME?</v>
      </c>
    </row>
    <row r="279" spans="1:54" ht="15.75" customHeight="1">
      <c r="A279" s="28" t="s">
        <v>18</v>
      </c>
      <c r="B279" s="3" t="s">
        <v>1118</v>
      </c>
      <c r="C279" s="4" t="s">
        <v>1119</v>
      </c>
      <c r="D279" s="7" t="s">
        <v>19</v>
      </c>
      <c r="E279" s="7" t="s">
        <v>20</v>
      </c>
      <c r="F279" s="7" t="s">
        <v>339</v>
      </c>
      <c r="G279" s="7" t="e">
        <f t="shared" ca="1" si="13"/>
        <v>#NAME?</v>
      </c>
      <c r="H279" s="29" t="s">
        <v>239</v>
      </c>
      <c r="I279" s="29" t="s">
        <v>240</v>
      </c>
      <c r="J279" s="7" t="str">
        <f t="shared" si="12"/>
        <v>Não</v>
      </c>
      <c r="K279" s="30">
        <v>45166</v>
      </c>
      <c r="L279" s="7"/>
      <c r="M279" s="7" t="s">
        <v>100</v>
      </c>
      <c r="N279" s="31">
        <v>1.2E-2</v>
      </c>
      <c r="O279" s="7" t="s">
        <v>41</v>
      </c>
      <c r="P279" s="32">
        <v>0</v>
      </c>
      <c r="Q279" s="33"/>
      <c r="R279" s="33"/>
      <c r="S279" s="7" t="s">
        <v>220</v>
      </c>
      <c r="T279" s="7" t="s">
        <v>1120</v>
      </c>
      <c r="U279" s="7" t="s">
        <v>94</v>
      </c>
      <c r="V279" s="29" t="e">
        <f t="shared" ca="1" si="14"/>
        <v>#NAME?</v>
      </c>
      <c r="W279" s="7"/>
      <c r="X279" s="7"/>
      <c r="Y279" s="34" t="s">
        <v>222</v>
      </c>
      <c r="Z279" s="35"/>
      <c r="AA279" s="36">
        <v>45166</v>
      </c>
      <c r="AB279" s="37">
        <v>49075100011389</v>
      </c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>
        <v>0</v>
      </c>
      <c r="AN279" s="35">
        <v>0</v>
      </c>
      <c r="AO279" s="35">
        <v>0</v>
      </c>
      <c r="AP279" s="35">
        <v>0</v>
      </c>
      <c r="AQ279" s="35">
        <v>0</v>
      </c>
      <c r="AR279" s="35">
        <v>0</v>
      </c>
      <c r="AS279" s="35">
        <v>0</v>
      </c>
      <c r="AT279" s="35">
        <v>0</v>
      </c>
      <c r="AU279" s="35">
        <v>0</v>
      </c>
      <c r="AV279" s="35">
        <v>0</v>
      </c>
      <c r="AW279" s="35">
        <v>0</v>
      </c>
      <c r="AX279" s="35">
        <v>0</v>
      </c>
      <c r="AY279" s="35">
        <v>0</v>
      </c>
      <c r="AZ279" s="35">
        <v>0</v>
      </c>
      <c r="BA279" s="35">
        <v>0</v>
      </c>
      <c r="BB279" s="35" t="e">
        <f t="array" aca="1" ref="BB279" ca="1">_xludf.XLOOKUP(C279,'PL TOTAL D0'!A:A,'PL TOTAL D0'!C:C,"")</f>
        <v>#NAME?</v>
      </c>
    </row>
    <row r="280" spans="1:54" ht="15.75" customHeight="1">
      <c r="A280" s="28" t="s">
        <v>18</v>
      </c>
      <c r="B280" s="3" t="s">
        <v>88</v>
      </c>
      <c r="C280" s="4" t="s">
        <v>1121</v>
      </c>
      <c r="D280" s="7" t="s">
        <v>19</v>
      </c>
      <c r="E280" s="7" t="s">
        <v>38</v>
      </c>
      <c r="F280" s="7" t="s">
        <v>39</v>
      </c>
      <c r="G280" s="7" t="e">
        <f t="shared" ca="1" si="13"/>
        <v>#NAME?</v>
      </c>
      <c r="H280" s="29" t="s">
        <v>239</v>
      </c>
      <c r="I280" s="29" t="s">
        <v>1122</v>
      </c>
      <c r="J280" s="7" t="str">
        <f t="shared" si="12"/>
        <v>Não</v>
      </c>
      <c r="K280" s="30">
        <v>45000</v>
      </c>
      <c r="L280" s="7"/>
      <c r="M280" s="7" t="s">
        <v>100</v>
      </c>
      <c r="N280" s="31">
        <v>7.0000000000000001E-3</v>
      </c>
      <c r="O280" s="7" t="s">
        <v>41</v>
      </c>
      <c r="P280" s="32">
        <v>0</v>
      </c>
      <c r="Q280" s="47"/>
      <c r="R280" s="33" t="s">
        <v>1123</v>
      </c>
      <c r="S280" s="7" t="s">
        <v>220</v>
      </c>
      <c r="T280" s="7" t="s">
        <v>1124</v>
      </c>
      <c r="U280" s="7" t="s">
        <v>38</v>
      </c>
      <c r="V280" s="29" t="e">
        <f t="shared" ca="1" si="14"/>
        <v>#NAME?</v>
      </c>
      <c r="W280" s="7"/>
      <c r="X280" s="7"/>
      <c r="Y280" s="34" t="s">
        <v>222</v>
      </c>
      <c r="Z280" s="35"/>
      <c r="AA280" s="36">
        <v>45000</v>
      </c>
      <c r="AB280" s="37">
        <v>49075100009341</v>
      </c>
      <c r="AC280" s="35"/>
      <c r="AD280" s="35"/>
      <c r="AE280" s="35"/>
      <c r="AF280" s="35"/>
      <c r="AG280" s="35">
        <v>0</v>
      </c>
      <c r="AH280" s="35">
        <v>730631.33</v>
      </c>
      <c r="AI280" s="35">
        <v>718977.18</v>
      </c>
      <c r="AJ280" s="35">
        <v>582319.12</v>
      </c>
      <c r="AK280" s="35">
        <v>557848.13</v>
      </c>
      <c r="AL280" s="35">
        <v>562832</v>
      </c>
      <c r="AM280" s="35">
        <v>567372.97</v>
      </c>
      <c r="AN280" s="35">
        <v>571465.31999999995</v>
      </c>
      <c r="AO280" s="35">
        <v>570352.28</v>
      </c>
      <c r="AP280" s="35">
        <v>575328.93000000005</v>
      </c>
      <c r="AQ280" s="35">
        <v>554246.48</v>
      </c>
      <c r="AR280" s="35">
        <v>559873.18999999994</v>
      </c>
      <c r="AS280" s="35">
        <v>564789.92000000004</v>
      </c>
      <c r="AT280" s="35">
        <v>569717.36</v>
      </c>
      <c r="AU280" s="35">
        <v>572877.19999999995</v>
      </c>
      <c r="AV280" s="35">
        <v>275261.40000000002</v>
      </c>
      <c r="AW280" s="35">
        <v>277036.5</v>
      </c>
      <c r="AX280" s="35">
        <v>177379.1</v>
      </c>
      <c r="AY280" s="35">
        <v>179079.72</v>
      </c>
      <c r="AZ280" s="35">
        <v>123251.29</v>
      </c>
      <c r="BA280" s="35">
        <v>124442.33</v>
      </c>
      <c r="BB280" s="35" t="e">
        <f t="array" aca="1" ref="BB280" ca="1">_xludf.XLOOKUP(C280,'PL TOTAL D0'!A:A,'PL TOTAL D0'!C:C,"")</f>
        <v>#NAME?</v>
      </c>
    </row>
    <row r="281" spans="1:54" ht="15.75" customHeight="1">
      <c r="A281" s="28" t="s">
        <v>18</v>
      </c>
      <c r="B281" s="3" t="s">
        <v>88</v>
      </c>
      <c r="C281" s="4" t="s">
        <v>89</v>
      </c>
      <c r="D281" s="7" t="s">
        <v>19</v>
      </c>
      <c r="E281" s="7" t="s">
        <v>38</v>
      </c>
      <c r="F281" s="7" t="s">
        <v>39</v>
      </c>
      <c r="G281" s="7" t="e">
        <f t="shared" ca="1" si="13"/>
        <v>#NAME?</v>
      </c>
      <c r="H281" s="29" t="s">
        <v>239</v>
      </c>
      <c r="I281" s="29" t="s">
        <v>395</v>
      </c>
      <c r="J281" s="7" t="str">
        <f t="shared" si="12"/>
        <v>Não</v>
      </c>
      <c r="K281" s="30">
        <v>45007</v>
      </c>
      <c r="L281" s="7"/>
      <c r="M281" s="7" t="s">
        <v>334</v>
      </c>
      <c r="N281" s="31">
        <v>8.0000000000000002E-3</v>
      </c>
      <c r="O281" s="7" t="s">
        <v>335</v>
      </c>
      <c r="P281" s="32">
        <v>0.1</v>
      </c>
      <c r="Q281" s="47"/>
      <c r="R281" s="33" t="s">
        <v>1123</v>
      </c>
      <c r="S281" s="7" t="s">
        <v>220</v>
      </c>
      <c r="T281" s="7" t="s">
        <v>1124</v>
      </c>
      <c r="U281" s="7" t="s">
        <v>38</v>
      </c>
      <c r="V281" s="29" t="e">
        <f t="shared" ca="1" si="14"/>
        <v>#NAME?</v>
      </c>
      <c r="W281" s="7"/>
      <c r="X281" s="7"/>
      <c r="Y281" s="34" t="s">
        <v>222</v>
      </c>
      <c r="Z281" s="35"/>
      <c r="AA281" s="36">
        <v>45007</v>
      </c>
      <c r="AB281" s="37">
        <v>49075100009511</v>
      </c>
      <c r="AC281" s="35"/>
      <c r="AD281" s="35"/>
      <c r="AE281" s="35"/>
      <c r="AF281" s="35"/>
      <c r="AG281" s="35">
        <v>0</v>
      </c>
      <c r="AH281" s="35">
        <v>28599.53</v>
      </c>
      <c r="AI281" s="35">
        <v>28871.73</v>
      </c>
      <c r="AJ281" s="35">
        <v>166990.85999999999</v>
      </c>
      <c r="AK281" s="35">
        <v>171702.31</v>
      </c>
      <c r="AL281" s="35">
        <v>174734.94</v>
      </c>
      <c r="AM281" s="35">
        <v>175131.05</v>
      </c>
      <c r="AN281" s="35">
        <v>176450.43</v>
      </c>
      <c r="AO281" s="35">
        <v>175758.13</v>
      </c>
      <c r="AP281" s="35">
        <v>176255.91</v>
      </c>
      <c r="AQ281" s="35">
        <v>204219.98</v>
      </c>
      <c r="AR281" s="35">
        <v>204989.23</v>
      </c>
      <c r="AS281" s="35">
        <v>209221.56</v>
      </c>
      <c r="AT281" s="35">
        <v>210892.59</v>
      </c>
      <c r="AU281" s="35">
        <v>279899.46000000002</v>
      </c>
      <c r="AV281" s="35">
        <v>279046.2</v>
      </c>
      <c r="AW281" s="35">
        <v>277368.59999999998</v>
      </c>
      <c r="AX281" s="35">
        <v>280700.59999999998</v>
      </c>
      <c r="AY281" s="35">
        <v>284560.42</v>
      </c>
      <c r="AZ281" s="35">
        <v>280358.56</v>
      </c>
      <c r="BA281" s="35">
        <v>277733.36</v>
      </c>
      <c r="BB281" s="35" t="e">
        <f t="array" aca="1" ref="BB281" ca="1">_xludf.XLOOKUP(C281,'PL TOTAL D0'!A:A,'PL TOTAL D0'!C:C,"")</f>
        <v>#NAME?</v>
      </c>
    </row>
    <row r="282" spans="1:54" ht="15.75" customHeight="1">
      <c r="A282" s="28" t="s">
        <v>18</v>
      </c>
      <c r="B282" s="3" t="s">
        <v>1125</v>
      </c>
      <c r="C282" s="4" t="s">
        <v>1126</v>
      </c>
      <c r="D282" s="7" t="s">
        <v>19</v>
      </c>
      <c r="E282" s="7" t="s">
        <v>124</v>
      </c>
      <c r="F282" s="7" t="s">
        <v>244</v>
      </c>
      <c r="G282" s="7" t="e">
        <f t="shared" ca="1" si="13"/>
        <v>#NAME?</v>
      </c>
      <c r="H282" s="29" t="s">
        <v>227</v>
      </c>
      <c r="I282" s="29" t="s">
        <v>41</v>
      </c>
      <c r="J282" s="7" t="str">
        <f t="shared" si="12"/>
        <v>Não</v>
      </c>
      <c r="K282" s="30">
        <v>45393</v>
      </c>
      <c r="L282" s="7"/>
      <c r="M282" s="7" t="s">
        <v>100</v>
      </c>
      <c r="N282" s="31">
        <v>1.2E-2</v>
      </c>
      <c r="O282" s="7" t="s">
        <v>41</v>
      </c>
      <c r="P282" s="32">
        <v>0</v>
      </c>
      <c r="Q282" s="47"/>
      <c r="R282" s="33"/>
      <c r="S282" s="7" t="s">
        <v>220</v>
      </c>
      <c r="T282" s="7" t="s">
        <v>1127</v>
      </c>
      <c r="U282" s="7" t="s">
        <v>124</v>
      </c>
      <c r="V282" s="29" t="e">
        <f t="shared" ca="1" si="14"/>
        <v>#NAME?</v>
      </c>
      <c r="W282" s="7"/>
      <c r="X282" s="7" t="s">
        <v>32</v>
      </c>
      <c r="Y282" s="34" t="s">
        <v>222</v>
      </c>
      <c r="Z282" s="35"/>
      <c r="AA282" s="36">
        <v>45393</v>
      </c>
      <c r="AB282" s="37">
        <v>49075100014051</v>
      </c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>
        <v>0</v>
      </c>
      <c r="AV282" s="35">
        <v>100501.1</v>
      </c>
      <c r="AW282" s="35">
        <v>101336.5</v>
      </c>
      <c r="AX282" s="35">
        <v>102238.1</v>
      </c>
      <c r="AY282" s="35">
        <v>153407.09</v>
      </c>
      <c r="AZ282" s="35">
        <v>154517.35999999999</v>
      </c>
      <c r="BA282" s="35">
        <v>155764.54</v>
      </c>
      <c r="BB282" s="35" t="e">
        <f t="array" aca="1" ref="BB282" ca="1">_xludf.XLOOKUP(C282,'PL TOTAL D0'!A:A,'PL TOTAL D0'!C:C,"")</f>
        <v>#NAME?</v>
      </c>
    </row>
    <row r="283" spans="1:54" ht="15.75" customHeight="1">
      <c r="A283" s="28" t="s">
        <v>18</v>
      </c>
      <c r="B283" s="3" t="s">
        <v>1128</v>
      </c>
      <c r="C283" s="4" t="s">
        <v>1129</v>
      </c>
      <c r="D283" s="7" t="s">
        <v>19</v>
      </c>
      <c r="E283" s="7" t="s">
        <v>38</v>
      </c>
      <c r="F283" s="7" t="s">
        <v>99</v>
      </c>
      <c r="G283" s="7" t="e">
        <f t="shared" ca="1" si="13"/>
        <v>#NAME?</v>
      </c>
      <c r="H283" s="29" t="s">
        <v>227</v>
      </c>
      <c r="I283" s="29" t="s">
        <v>41</v>
      </c>
      <c r="J283" s="7" t="str">
        <f t="shared" si="12"/>
        <v>Não</v>
      </c>
      <c r="K283" s="30">
        <v>45474</v>
      </c>
      <c r="L283" s="7"/>
      <c r="M283" s="7" t="s">
        <v>100</v>
      </c>
      <c r="N283" s="53">
        <v>1.2E-2</v>
      </c>
      <c r="O283" s="54" t="s">
        <v>41</v>
      </c>
      <c r="P283" s="55">
        <v>0</v>
      </c>
      <c r="Q283" s="47"/>
      <c r="R283" s="33"/>
      <c r="S283" s="7" t="s">
        <v>220</v>
      </c>
      <c r="T283" s="7" t="s">
        <v>1130</v>
      </c>
      <c r="U283" s="7" t="s">
        <v>38</v>
      </c>
      <c r="V283" s="29" t="e">
        <f t="shared" ca="1" si="14"/>
        <v>#NAME?</v>
      </c>
      <c r="W283" s="7"/>
      <c r="X283" s="7" t="s">
        <v>230</v>
      </c>
      <c r="Y283" s="34" t="s">
        <v>222</v>
      </c>
      <c r="Z283" s="35"/>
      <c r="AA283" s="36">
        <v>45474</v>
      </c>
      <c r="AB283" s="37">
        <v>49075100015449</v>
      </c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>
        <v>148387.70000000001</v>
      </c>
      <c r="AY283" s="35">
        <v>159763.29</v>
      </c>
      <c r="AZ283" s="35">
        <v>160953.95000000001</v>
      </c>
      <c r="BA283" s="35">
        <v>162387.82999999999</v>
      </c>
      <c r="BB283" s="35" t="e">
        <f t="array" aca="1" ref="BB283" ca="1">_xludf.XLOOKUP(C283,'PL TOTAL D0'!A:A,'PL TOTAL D0'!C:C,"")</f>
        <v>#NAME?</v>
      </c>
    </row>
    <row r="284" spans="1:54" ht="15.75" customHeight="1">
      <c r="A284" s="28" t="s">
        <v>18</v>
      </c>
      <c r="B284" s="3" t="s">
        <v>1131</v>
      </c>
      <c r="C284" s="4" t="s">
        <v>1132</v>
      </c>
      <c r="D284" s="7" t="s">
        <v>19</v>
      </c>
      <c r="E284" s="7" t="s">
        <v>124</v>
      </c>
      <c r="F284" s="7" t="s">
        <v>404</v>
      </c>
      <c r="G284" s="7" t="e">
        <f t="shared" ca="1" si="13"/>
        <v>#NAME?</v>
      </c>
      <c r="H284" s="29" t="s">
        <v>227</v>
      </c>
      <c r="I284" s="29" t="s">
        <v>41</v>
      </c>
      <c r="J284" s="7" t="str">
        <f t="shared" si="12"/>
        <v>Não</v>
      </c>
      <c r="K284" s="30">
        <v>45446</v>
      </c>
      <c r="L284" s="7"/>
      <c r="M284" s="85" t="s">
        <v>100</v>
      </c>
      <c r="N284" s="58">
        <v>1.2E-2</v>
      </c>
      <c r="O284" s="59" t="s">
        <v>41</v>
      </c>
      <c r="P284" s="60">
        <v>0</v>
      </c>
      <c r="Q284" s="13"/>
      <c r="R284" s="33"/>
      <c r="S284" s="7" t="s">
        <v>220</v>
      </c>
      <c r="T284" s="7" t="s">
        <v>1133</v>
      </c>
      <c r="U284" s="7" t="s">
        <v>38</v>
      </c>
      <c r="V284" s="29" t="e">
        <f t="shared" ca="1" si="14"/>
        <v>#NAME?</v>
      </c>
      <c r="W284" s="7"/>
      <c r="X284" s="7" t="s">
        <v>230</v>
      </c>
      <c r="Y284" s="34" t="s">
        <v>222</v>
      </c>
      <c r="Z284" s="35"/>
      <c r="AA284" s="36">
        <v>45446</v>
      </c>
      <c r="AB284" s="37">
        <v>49075100014825</v>
      </c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>
        <v>0</v>
      </c>
      <c r="AX284" s="35">
        <v>0</v>
      </c>
      <c r="AY284" s="35">
        <v>0</v>
      </c>
      <c r="AZ284" s="35">
        <v>0</v>
      </c>
      <c r="BA284" s="35">
        <v>2007832.17</v>
      </c>
      <c r="BB284" s="35" t="e">
        <f t="array" aca="1" ref="BB284" ca="1">_xludf.XLOOKUP(C284,'PL TOTAL D0'!A:A,'PL TOTAL D0'!C:C,"")</f>
        <v>#NAME?</v>
      </c>
    </row>
    <row r="285" spans="1:54" ht="15.75" customHeight="1">
      <c r="A285" s="28" t="s">
        <v>18</v>
      </c>
      <c r="B285" s="3" t="s">
        <v>1134</v>
      </c>
      <c r="C285" s="4" t="s">
        <v>1135</v>
      </c>
      <c r="D285" s="7" t="s">
        <v>110</v>
      </c>
      <c r="E285" s="7" t="s">
        <v>38</v>
      </c>
      <c r="F285" s="7" t="s">
        <v>217</v>
      </c>
      <c r="G285" s="7" t="e">
        <f t="shared" ca="1" si="13"/>
        <v>#NAME?</v>
      </c>
      <c r="H285" s="29" t="s">
        <v>218</v>
      </c>
      <c r="I285" s="29" t="s">
        <v>41</v>
      </c>
      <c r="J285" s="7" t="str">
        <f t="shared" si="12"/>
        <v>Não</v>
      </c>
      <c r="K285" s="30">
        <v>45133</v>
      </c>
      <c r="L285" s="30">
        <v>45527</v>
      </c>
      <c r="M285" s="7" t="s">
        <v>100</v>
      </c>
      <c r="N285" s="31">
        <v>1.2E-2</v>
      </c>
      <c r="O285" s="7" t="s">
        <v>41</v>
      </c>
      <c r="P285" s="32">
        <v>0</v>
      </c>
      <c r="Q285" s="33"/>
      <c r="R285" s="33"/>
      <c r="S285" s="7" t="s">
        <v>220</v>
      </c>
      <c r="T285" s="7" t="s">
        <v>1136</v>
      </c>
      <c r="U285" s="7" t="s">
        <v>38</v>
      </c>
      <c r="V285" s="29" t="e">
        <f t="shared" ca="1" si="14"/>
        <v>#NAME?</v>
      </c>
      <c r="W285" s="7"/>
      <c r="X285" s="7"/>
      <c r="Y285" s="34" t="s">
        <v>330</v>
      </c>
      <c r="Z285" s="35"/>
      <c r="AA285" s="36">
        <v>45133</v>
      </c>
      <c r="AB285" s="37">
        <v>49075100007349</v>
      </c>
      <c r="AC285" s="35"/>
      <c r="AD285" s="35"/>
      <c r="AE285" s="35"/>
      <c r="AF285" s="35"/>
      <c r="AG285" s="35"/>
      <c r="AH285" s="35"/>
      <c r="AI285" s="35"/>
      <c r="AJ285" s="35"/>
      <c r="AK285" s="35"/>
      <c r="AL285" s="35">
        <v>87914.05</v>
      </c>
      <c r="AM285" s="35">
        <v>88851.51</v>
      </c>
      <c r="AN285" s="35">
        <v>89560.38</v>
      </c>
      <c r="AO285" s="35">
        <v>95296.87</v>
      </c>
      <c r="AP285" s="35">
        <v>96133.77</v>
      </c>
      <c r="AQ285" s="35">
        <v>96979.47</v>
      </c>
      <c r="AR285" s="35">
        <v>97755.11</v>
      </c>
      <c r="AS285" s="35">
        <v>98497.47</v>
      </c>
      <c r="AT285" s="35">
        <v>98937.03</v>
      </c>
      <c r="AU285" s="35">
        <v>99482.6</v>
      </c>
      <c r="AV285" s="35">
        <v>114239.1</v>
      </c>
      <c r="AW285" s="35">
        <v>123100.2</v>
      </c>
      <c r="AX285" s="35">
        <v>132090.70000000001</v>
      </c>
      <c r="AY285" s="35">
        <v>0</v>
      </c>
      <c r="AZ285" s="35">
        <v>0</v>
      </c>
      <c r="BA285" s="35">
        <v>0</v>
      </c>
      <c r="BB285" s="35" t="e">
        <f t="array" aca="1" ref="BB285" ca="1">_xludf.XLOOKUP(C285,'PL TOTAL D0'!A:A,'PL TOTAL D0'!C:C,"")</f>
        <v>#NAME?</v>
      </c>
    </row>
    <row r="286" spans="1:54" ht="15.75" customHeight="1">
      <c r="A286" s="28" t="s">
        <v>18</v>
      </c>
      <c r="B286" s="3" t="s">
        <v>156</v>
      </c>
      <c r="C286" s="4" t="s">
        <v>157</v>
      </c>
      <c r="D286" s="7" t="s">
        <v>19</v>
      </c>
      <c r="E286" s="7" t="s">
        <v>20</v>
      </c>
      <c r="F286" s="7" t="s">
        <v>290</v>
      </c>
      <c r="G286" s="7" t="e">
        <f t="shared" ca="1" si="13"/>
        <v>#NAME?</v>
      </c>
      <c r="H286" s="29" t="s">
        <v>239</v>
      </c>
      <c r="I286" s="29" t="s">
        <v>395</v>
      </c>
      <c r="J286" s="7" t="str">
        <f t="shared" si="12"/>
        <v>Não</v>
      </c>
      <c r="K286" s="30">
        <v>45127</v>
      </c>
      <c r="L286" s="30"/>
      <c r="M286" s="7" t="s">
        <v>138</v>
      </c>
      <c r="N286" s="31">
        <v>1.4999999999999999E-2</v>
      </c>
      <c r="O286" s="7" t="s">
        <v>29</v>
      </c>
      <c r="P286" s="32">
        <v>0.1</v>
      </c>
      <c r="Q286" s="28"/>
      <c r="R286" s="33" t="s">
        <v>1137</v>
      </c>
      <c r="S286" s="7" t="s">
        <v>220</v>
      </c>
      <c r="T286" s="7" t="s">
        <v>1138</v>
      </c>
      <c r="U286" s="7" t="s">
        <v>94</v>
      </c>
      <c r="V286" s="29" t="e">
        <f t="shared" ca="1" si="14"/>
        <v>#NAME?</v>
      </c>
      <c r="W286" s="7"/>
      <c r="X286" s="7"/>
      <c r="Y286" s="34" t="s">
        <v>222</v>
      </c>
      <c r="Z286" s="35"/>
      <c r="AA286" s="36">
        <v>45127</v>
      </c>
      <c r="AB286" s="37">
        <v>49075100008892</v>
      </c>
      <c r="AC286" s="35"/>
      <c r="AD286" s="35"/>
      <c r="AE286" s="35"/>
      <c r="AF286" s="35"/>
      <c r="AG286" s="35"/>
      <c r="AH286" s="35"/>
      <c r="AI286" s="35">
        <v>0</v>
      </c>
      <c r="AJ286" s="35">
        <v>0</v>
      </c>
      <c r="AK286" s="35">
        <v>0</v>
      </c>
      <c r="AL286" s="35">
        <v>755370.21</v>
      </c>
      <c r="AM286" s="35">
        <v>750615.93</v>
      </c>
      <c r="AN286" s="35">
        <v>753820.19</v>
      </c>
      <c r="AO286" s="35">
        <v>751964.49</v>
      </c>
      <c r="AP286" s="35">
        <v>768079</v>
      </c>
      <c r="AQ286" s="35">
        <v>778605.93</v>
      </c>
      <c r="AR286" s="35">
        <v>767063.11</v>
      </c>
      <c r="AS286" s="35">
        <v>806356.24</v>
      </c>
      <c r="AT286" s="35">
        <v>815684.51</v>
      </c>
      <c r="AU286" s="35">
        <v>807916.64</v>
      </c>
      <c r="AV286" s="35">
        <v>805084.2</v>
      </c>
      <c r="AW286" s="35">
        <v>809340.6</v>
      </c>
      <c r="AX286" s="35">
        <v>818911.9</v>
      </c>
      <c r="AY286" s="35">
        <v>829201.89</v>
      </c>
      <c r="AZ286" s="35">
        <v>827038.04</v>
      </c>
      <c r="BA286" s="35">
        <v>821281.02</v>
      </c>
      <c r="BB286" s="35" t="e">
        <f t="array" aca="1" ref="BB286" ca="1">_xludf.XLOOKUP(C286,'PL TOTAL D0'!A:A,'PL TOTAL D0'!C:C,"")</f>
        <v>#NAME?</v>
      </c>
    </row>
    <row r="287" spans="1:54" ht="15.75" customHeight="1">
      <c r="A287" s="28" t="s">
        <v>18</v>
      </c>
      <c r="B287" s="3" t="s">
        <v>1139</v>
      </c>
      <c r="C287" s="4" t="s">
        <v>1140</v>
      </c>
      <c r="D287" s="7" t="s">
        <v>19</v>
      </c>
      <c r="E287" s="7" t="s">
        <v>124</v>
      </c>
      <c r="F287" s="7" t="s">
        <v>238</v>
      </c>
      <c r="G287" s="7" t="e">
        <f t="shared" ca="1" si="13"/>
        <v>#NAME?</v>
      </c>
      <c r="H287" s="29" t="s">
        <v>218</v>
      </c>
      <c r="I287" s="29" t="s">
        <v>41</v>
      </c>
      <c r="J287" s="7" t="str">
        <f t="shared" si="12"/>
        <v>Não</v>
      </c>
      <c r="K287" s="30">
        <v>45016</v>
      </c>
      <c r="L287" s="76">
        <v>45579</v>
      </c>
      <c r="M287" s="7" t="s">
        <v>100</v>
      </c>
      <c r="N287" s="31">
        <v>1.2E-2</v>
      </c>
      <c r="O287" s="7" t="s">
        <v>41</v>
      </c>
      <c r="P287" s="32">
        <v>0</v>
      </c>
      <c r="Q287" s="28"/>
      <c r="R287" s="33"/>
      <c r="S287" s="7" t="s">
        <v>220</v>
      </c>
      <c r="T287" s="7" t="s">
        <v>1141</v>
      </c>
      <c r="U287" s="7" t="s">
        <v>31</v>
      </c>
      <c r="V287" s="29" t="e">
        <f t="shared" ca="1" si="14"/>
        <v>#NAME?</v>
      </c>
      <c r="W287" s="7"/>
      <c r="X287" s="7"/>
      <c r="Y287" s="34" t="s">
        <v>222</v>
      </c>
      <c r="Z287" s="35"/>
      <c r="AA287" s="36">
        <v>45016</v>
      </c>
      <c r="AB287" s="37">
        <v>49075100006741</v>
      </c>
      <c r="AC287" s="35"/>
      <c r="AD287" s="35"/>
      <c r="AE287" s="35"/>
      <c r="AF287" s="35"/>
      <c r="AG287" s="35"/>
      <c r="AH287" s="35">
        <v>52009.59</v>
      </c>
      <c r="AI287" s="35">
        <v>60212.68</v>
      </c>
      <c r="AJ287" s="35">
        <v>62211.39</v>
      </c>
      <c r="AK287" s="35">
        <v>63535.51</v>
      </c>
      <c r="AL287" s="35">
        <v>64110.84</v>
      </c>
      <c r="AM287" s="35">
        <v>64136.46</v>
      </c>
      <c r="AN287" s="35">
        <v>91165.55</v>
      </c>
      <c r="AO287" s="35">
        <v>96544.81</v>
      </c>
      <c r="AP287" s="35">
        <v>97652.92</v>
      </c>
      <c r="AQ287" s="35">
        <v>109125.88</v>
      </c>
      <c r="AR287" s="35">
        <v>115227.69</v>
      </c>
      <c r="AS287" s="35">
        <v>116081.77</v>
      </c>
      <c r="AT287" s="35">
        <v>117049</v>
      </c>
      <c r="AU287" s="35">
        <v>117631.63</v>
      </c>
      <c r="AV287" s="35">
        <v>120623.4</v>
      </c>
      <c r="AW287" s="35">
        <v>124398.5</v>
      </c>
      <c r="AX287" s="35">
        <v>128206.8</v>
      </c>
      <c r="AY287" s="35">
        <v>132152.73000000001</v>
      </c>
      <c r="AZ287" s="35">
        <v>135965.9</v>
      </c>
      <c r="BA287" s="35">
        <v>0</v>
      </c>
      <c r="BB287" s="35" t="e">
        <f t="array" aca="1" ref="BB287" ca="1">_xludf.XLOOKUP(C287,'PL TOTAL D0'!A:A,'PL TOTAL D0'!C:C,"")</f>
        <v>#NAME?</v>
      </c>
    </row>
    <row r="288" spans="1:54" ht="15.75" customHeight="1">
      <c r="A288" s="28" t="s">
        <v>18</v>
      </c>
      <c r="B288" s="3" t="s">
        <v>1142</v>
      </c>
      <c r="C288" s="4" t="s">
        <v>1143</v>
      </c>
      <c r="D288" s="7" t="s">
        <v>19</v>
      </c>
      <c r="E288" s="7" t="s">
        <v>38</v>
      </c>
      <c r="F288" s="7" t="s">
        <v>99</v>
      </c>
      <c r="G288" s="7" t="e">
        <f t="shared" ca="1" si="13"/>
        <v>#NAME?</v>
      </c>
      <c r="H288" s="29" t="s">
        <v>218</v>
      </c>
      <c r="I288" s="29" t="s">
        <v>41</v>
      </c>
      <c r="J288" s="7" t="str">
        <f t="shared" si="12"/>
        <v>Não</v>
      </c>
      <c r="K288" s="30">
        <v>45162</v>
      </c>
      <c r="L288" s="30">
        <v>45614</v>
      </c>
      <c r="M288" s="7" t="s">
        <v>132</v>
      </c>
      <c r="N288" s="31">
        <v>0.02</v>
      </c>
      <c r="O288" s="7" t="s">
        <v>260</v>
      </c>
      <c r="P288" s="32">
        <v>0.2</v>
      </c>
      <c r="Q288" s="47"/>
      <c r="R288" s="47" t="s">
        <v>1144</v>
      </c>
      <c r="S288" s="7" t="s">
        <v>220</v>
      </c>
      <c r="T288" s="7" t="s">
        <v>1145</v>
      </c>
      <c r="U288" s="7" t="s">
        <v>112</v>
      </c>
      <c r="V288" s="29" t="e">
        <f t="shared" ca="1" si="14"/>
        <v>#NAME?</v>
      </c>
      <c r="W288" s="7"/>
      <c r="X288" s="7"/>
      <c r="Y288" s="34" t="s">
        <v>222</v>
      </c>
      <c r="Z288" s="35"/>
      <c r="AA288" s="36">
        <v>45162</v>
      </c>
      <c r="AB288" s="37">
        <v>49075100007837</v>
      </c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>
        <v>1025511.35</v>
      </c>
      <c r="AN288" s="35">
        <v>1122870.6299999999</v>
      </c>
      <c r="AO288" s="35">
        <v>1175913.46</v>
      </c>
      <c r="AP288" s="35">
        <v>1183757.76</v>
      </c>
      <c r="AQ288" s="35">
        <v>1239969.47</v>
      </c>
      <c r="AR288" s="35">
        <v>1150550.24</v>
      </c>
      <c r="AS288" s="35">
        <v>1247790.69</v>
      </c>
      <c r="AT288" s="35">
        <v>1066970.04</v>
      </c>
      <c r="AU288" s="35">
        <v>529275.36</v>
      </c>
      <c r="AV288" s="35">
        <v>513336.9</v>
      </c>
      <c r="AW288" s="35">
        <v>110881.1</v>
      </c>
      <c r="AX288" s="35">
        <v>113538.6</v>
      </c>
      <c r="AY288" s="35">
        <v>115842.31</v>
      </c>
      <c r="AZ288" s="35">
        <v>63555.14</v>
      </c>
      <c r="BA288" s="35">
        <v>61325.279999999999</v>
      </c>
      <c r="BB288" s="35" t="e">
        <f t="array" aca="1" ref="BB288" ca="1">_xludf.XLOOKUP(C288,'PL TOTAL D0'!A:A,'PL TOTAL D0'!C:C,"")</f>
        <v>#NAME?</v>
      </c>
    </row>
    <row r="289" spans="1:54" ht="15.75" customHeight="1">
      <c r="A289" s="28" t="s">
        <v>18</v>
      </c>
      <c r="B289" s="3" t="s">
        <v>1146</v>
      </c>
      <c r="C289" s="4" t="s">
        <v>1147</v>
      </c>
      <c r="D289" s="7" t="s">
        <v>19</v>
      </c>
      <c r="E289" s="7" t="s">
        <v>20</v>
      </c>
      <c r="F289" s="7" t="s">
        <v>290</v>
      </c>
      <c r="G289" s="7" t="e">
        <f t="shared" ca="1" si="13"/>
        <v>#NAME?</v>
      </c>
      <c r="H289" s="29" t="s">
        <v>227</v>
      </c>
      <c r="I289" s="29" t="s">
        <v>41</v>
      </c>
      <c r="J289" s="7" t="str">
        <f t="shared" si="12"/>
        <v>Não</v>
      </c>
      <c r="K289" s="30">
        <v>45166</v>
      </c>
      <c r="L289" s="30"/>
      <c r="M289" s="7" t="s">
        <v>138</v>
      </c>
      <c r="N289" s="31">
        <v>1.4999999999999999E-2</v>
      </c>
      <c r="O289" s="7" t="s">
        <v>29</v>
      </c>
      <c r="P289" s="32">
        <v>0.1</v>
      </c>
      <c r="Q289" s="33"/>
      <c r="R289" s="33" t="s">
        <v>1148</v>
      </c>
      <c r="S289" s="7" t="s">
        <v>220</v>
      </c>
      <c r="T289" s="7" t="s">
        <v>1149</v>
      </c>
      <c r="U289" s="7" t="s">
        <v>94</v>
      </c>
      <c r="V289" s="29" t="e">
        <f t="shared" ca="1" si="14"/>
        <v>#NAME?</v>
      </c>
      <c r="W289" s="7"/>
      <c r="X289" s="7"/>
      <c r="Y289" s="34" t="s">
        <v>222</v>
      </c>
      <c r="Z289" s="35"/>
      <c r="AA289" s="36">
        <v>45166</v>
      </c>
      <c r="AB289" s="37">
        <v>49075100006687</v>
      </c>
      <c r="AC289" s="35"/>
      <c r="AD289" s="35"/>
      <c r="AE289" s="35"/>
      <c r="AF289" s="35"/>
      <c r="AG289" s="35"/>
      <c r="AH289" s="35"/>
      <c r="AI289" s="35">
        <v>0</v>
      </c>
      <c r="AJ289" s="35">
        <v>0</v>
      </c>
      <c r="AK289" s="35">
        <v>0</v>
      </c>
      <c r="AL289" s="35">
        <v>0</v>
      </c>
      <c r="AM289" s="35">
        <v>150839.35999999999</v>
      </c>
      <c r="AN289" s="35">
        <v>151158.65</v>
      </c>
      <c r="AO289" s="35">
        <v>155985.48000000001</v>
      </c>
      <c r="AP289" s="35">
        <v>159430.39999999999</v>
      </c>
      <c r="AQ289" s="35">
        <v>162488.4</v>
      </c>
      <c r="AR289" s="35">
        <v>160193.34</v>
      </c>
      <c r="AS289" s="35">
        <v>161566.9</v>
      </c>
      <c r="AT289" s="35">
        <v>162955.89000000001</v>
      </c>
      <c r="AU289" s="35">
        <v>161962.69</v>
      </c>
      <c r="AV289" s="35">
        <v>161363.29999999999</v>
      </c>
      <c r="AW289" s="35">
        <v>162364.29999999999</v>
      </c>
      <c r="AX289" s="35">
        <v>164635.70000000001</v>
      </c>
      <c r="AY289" s="35">
        <v>166595.23000000001</v>
      </c>
      <c r="AZ289" s="35">
        <v>64742.15</v>
      </c>
      <c r="BA289" s="35">
        <v>64088.18</v>
      </c>
      <c r="BB289" s="35" t="e">
        <f t="array" aca="1" ref="BB289" ca="1">_xludf.XLOOKUP(C289,'PL TOTAL D0'!A:A,'PL TOTAL D0'!C:C,"")</f>
        <v>#NAME?</v>
      </c>
    </row>
    <row r="290" spans="1:54" ht="15.75" customHeight="1">
      <c r="A290" s="28" t="s">
        <v>18</v>
      </c>
      <c r="B290" s="3" t="s">
        <v>1150</v>
      </c>
      <c r="C290" s="64" t="s">
        <v>1151</v>
      </c>
      <c r="D290" s="6" t="s">
        <v>110</v>
      </c>
      <c r="E290" s="6" t="s">
        <v>38</v>
      </c>
      <c r="F290" s="7" t="s">
        <v>217</v>
      </c>
      <c r="G290" s="7" t="e">
        <f t="shared" ca="1" si="13"/>
        <v>#NAME?</v>
      </c>
      <c r="H290" s="8" t="s">
        <v>218</v>
      </c>
      <c r="I290" s="29" t="s">
        <v>41</v>
      </c>
      <c r="J290" s="7" t="str">
        <f t="shared" si="12"/>
        <v>Não</v>
      </c>
      <c r="K290" s="107">
        <v>45140</v>
      </c>
      <c r="L290" s="107">
        <v>45516</v>
      </c>
      <c r="M290" s="7" t="s">
        <v>100</v>
      </c>
      <c r="N290" s="10">
        <v>0.01</v>
      </c>
      <c r="O290" s="6" t="s">
        <v>41</v>
      </c>
      <c r="P290" s="11">
        <v>0</v>
      </c>
      <c r="Q290" s="108"/>
      <c r="R290" s="108" t="s">
        <v>386</v>
      </c>
      <c r="S290" s="6" t="s">
        <v>220</v>
      </c>
      <c r="T290" s="7" t="s">
        <v>1152</v>
      </c>
      <c r="U290" s="6" t="s">
        <v>38</v>
      </c>
      <c r="V290" s="29" t="e">
        <f t="shared" ca="1" si="14"/>
        <v>#NAME?</v>
      </c>
      <c r="W290" s="6"/>
      <c r="X290" s="6"/>
      <c r="Y290" s="109" t="s">
        <v>222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5">
        <v>2754067.6</v>
      </c>
      <c r="AP290" s="35">
        <v>2770541.78</v>
      </c>
      <c r="AQ290" s="35">
        <v>2791200.63</v>
      </c>
      <c r="AR290" s="35">
        <v>2800945.46</v>
      </c>
      <c r="AS290" s="35">
        <v>2815410.01</v>
      </c>
      <c r="AT290" s="35">
        <v>2839628.15</v>
      </c>
      <c r="AU290" s="35">
        <v>2853685.02</v>
      </c>
      <c r="AV290" s="35">
        <v>2872593</v>
      </c>
      <c r="AW290" s="35">
        <v>2893378</v>
      </c>
      <c r="AX290" s="35">
        <v>0</v>
      </c>
      <c r="AY290" s="35">
        <v>0</v>
      </c>
      <c r="AZ290" s="35">
        <v>0</v>
      </c>
      <c r="BA290" s="35">
        <v>0</v>
      </c>
      <c r="BB290" s="35" t="e">
        <f t="array" aca="1" ref="BB290" ca="1">_xludf.XLOOKUP(C290,'PL TOTAL D0'!A:A,'PL TOTAL D0'!C:C,"")</f>
        <v>#NAME?</v>
      </c>
    </row>
    <row r="291" spans="1:54" ht="15.75" customHeight="1">
      <c r="A291" s="28" t="s">
        <v>18</v>
      </c>
      <c r="B291" s="87" t="s">
        <v>1153</v>
      </c>
      <c r="C291" s="51" t="s">
        <v>1154</v>
      </c>
      <c r="D291" s="7" t="s">
        <v>19</v>
      </c>
      <c r="E291" s="7" t="s">
        <v>38</v>
      </c>
      <c r="F291" s="7" t="s">
        <v>285</v>
      </c>
      <c r="G291" s="7" t="e">
        <f t="shared" ca="1" si="13"/>
        <v>#NAME?</v>
      </c>
      <c r="H291" s="29" t="s">
        <v>218</v>
      </c>
      <c r="I291" s="29" t="s">
        <v>41</v>
      </c>
      <c r="J291" s="7" t="str">
        <f>IF(R291=0,"Não","Sim")</f>
        <v>Sim</v>
      </c>
      <c r="K291" s="30">
        <v>45180</v>
      </c>
      <c r="L291" s="30">
        <v>45449</v>
      </c>
      <c r="M291" s="7" t="s">
        <v>100</v>
      </c>
      <c r="N291" s="31">
        <v>1.2E-2</v>
      </c>
      <c r="O291" s="7" t="s">
        <v>41</v>
      </c>
      <c r="P291" s="32">
        <v>0</v>
      </c>
      <c r="Q291" s="84"/>
      <c r="R291" s="47" t="s">
        <v>386</v>
      </c>
      <c r="S291" s="7" t="s">
        <v>220</v>
      </c>
      <c r="T291" s="7" t="s">
        <v>1155</v>
      </c>
      <c r="U291" s="7" t="s">
        <v>955</v>
      </c>
      <c r="V291" s="29" t="e">
        <f t="shared" ca="1" si="14"/>
        <v>#NAME?</v>
      </c>
      <c r="W291" s="7"/>
      <c r="X291" s="7"/>
      <c r="Y291" s="34" t="s">
        <v>222</v>
      </c>
      <c r="Z291" s="35"/>
      <c r="AA291" s="36">
        <v>45180</v>
      </c>
      <c r="AB291" s="37">
        <v>49075100012369</v>
      </c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>
        <v>140046.35999999999</v>
      </c>
      <c r="AO291" s="35">
        <v>137218.75</v>
      </c>
      <c r="AP291" s="35">
        <v>142385.63</v>
      </c>
      <c r="AQ291" s="35">
        <v>144548.32</v>
      </c>
      <c r="AR291" s="35">
        <v>0</v>
      </c>
      <c r="AS291" s="35">
        <v>0</v>
      </c>
      <c r="AT291" s="35">
        <v>0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 t="e">
        <f t="array" aca="1" ref="BB291" ca="1">_xludf.XLOOKUP(C291,'PL TOTAL D0'!A:A,'PL TOTAL D0'!C:C,"")</f>
        <v>#NAME?</v>
      </c>
    </row>
    <row r="292" spans="1:54" ht="15.75" customHeight="1">
      <c r="A292" s="28" t="s">
        <v>18</v>
      </c>
      <c r="B292" s="3" t="s">
        <v>1156</v>
      </c>
      <c r="C292" s="4" t="s">
        <v>1157</v>
      </c>
      <c r="D292" s="7" t="s">
        <v>19</v>
      </c>
      <c r="E292" s="7" t="s">
        <v>38</v>
      </c>
      <c r="F292" s="7" t="s">
        <v>99</v>
      </c>
      <c r="G292" s="7" t="e">
        <f t="shared" ca="1" si="13"/>
        <v>#NAME?</v>
      </c>
      <c r="H292" s="29" t="s">
        <v>239</v>
      </c>
      <c r="I292" s="29" t="s">
        <v>240</v>
      </c>
      <c r="J292" s="7" t="str">
        <f t="shared" ref="J292:J308" si="15">IF(Q292=0,"Não","Sim")</f>
        <v>Não</v>
      </c>
      <c r="K292" s="30">
        <v>45049</v>
      </c>
      <c r="L292" s="7"/>
      <c r="M292" s="7" t="s">
        <v>420</v>
      </c>
      <c r="N292" s="31">
        <v>0.02</v>
      </c>
      <c r="O292" s="7" t="s">
        <v>29</v>
      </c>
      <c r="P292" s="32">
        <v>0.2</v>
      </c>
      <c r="Q292" s="33"/>
      <c r="R292" s="33" t="s">
        <v>1158</v>
      </c>
      <c r="S292" s="7" t="s">
        <v>220</v>
      </c>
      <c r="T292" s="7" t="s">
        <v>1159</v>
      </c>
      <c r="U292" s="7" t="s">
        <v>38</v>
      </c>
      <c r="V292" s="29" t="e">
        <f t="shared" ca="1" si="14"/>
        <v>#NAME?</v>
      </c>
      <c r="W292" s="7"/>
      <c r="X292" s="7"/>
      <c r="Y292" s="34" t="s">
        <v>222</v>
      </c>
      <c r="Z292" s="35"/>
      <c r="AA292" s="36">
        <v>45049</v>
      </c>
      <c r="AB292" s="37">
        <v>49075100007225</v>
      </c>
      <c r="AC292" s="35"/>
      <c r="AD292" s="35"/>
      <c r="AE292" s="35"/>
      <c r="AF292" s="35"/>
      <c r="AG292" s="35"/>
      <c r="AH292" s="35"/>
      <c r="AI292" s="35">
        <v>20000</v>
      </c>
      <c r="AJ292" s="35">
        <v>22448.47</v>
      </c>
      <c r="AK292" s="35">
        <v>27560.74</v>
      </c>
      <c r="AL292" s="35">
        <v>30883.77</v>
      </c>
      <c r="AM292" s="35">
        <v>42960.57</v>
      </c>
      <c r="AN292" s="35">
        <v>42867.55</v>
      </c>
      <c r="AO292" s="35">
        <v>42436.21</v>
      </c>
      <c r="AP292" s="35">
        <v>45603.16</v>
      </c>
      <c r="AQ292" s="35">
        <v>46752.95</v>
      </c>
      <c r="AR292" s="35">
        <v>47818.23</v>
      </c>
      <c r="AS292" s="35">
        <v>48284.92</v>
      </c>
      <c r="AT292" s="35">
        <v>54098.91</v>
      </c>
      <c r="AU292" s="35">
        <v>55670.239999999998</v>
      </c>
      <c r="AV292" s="35">
        <v>55450.68</v>
      </c>
      <c r="AW292" s="35">
        <v>23307.53</v>
      </c>
      <c r="AX292" s="35">
        <v>268.05</v>
      </c>
      <c r="AY292" s="35">
        <v>173.61</v>
      </c>
      <c r="AZ292" s="35">
        <v>173.6</v>
      </c>
      <c r="BA292" s="35">
        <v>173.6</v>
      </c>
      <c r="BB292" s="35" t="e">
        <f t="array" aca="1" ref="BB292" ca="1">_xludf.XLOOKUP(C292,'PL TOTAL D0'!A:A,'PL TOTAL D0'!C:C,"")</f>
        <v>#NAME?</v>
      </c>
    </row>
    <row r="293" spans="1:54" ht="15.75" customHeight="1">
      <c r="A293" s="28" t="s">
        <v>18</v>
      </c>
      <c r="B293" s="3" t="s">
        <v>1160</v>
      </c>
      <c r="C293" s="4" t="s">
        <v>1161</v>
      </c>
      <c r="D293" s="7" t="s">
        <v>19</v>
      </c>
      <c r="E293" s="7" t="s">
        <v>38</v>
      </c>
      <c r="F293" s="7" t="s">
        <v>39</v>
      </c>
      <c r="G293" s="7" t="e">
        <f t="shared" ca="1" si="13"/>
        <v>#NAME?</v>
      </c>
      <c r="H293" s="29" t="s">
        <v>239</v>
      </c>
      <c r="I293" s="29" t="s">
        <v>298</v>
      </c>
      <c r="J293" s="7" t="str">
        <f t="shared" si="15"/>
        <v>Não</v>
      </c>
      <c r="K293" s="30">
        <v>44993</v>
      </c>
      <c r="L293" s="7"/>
      <c r="M293" s="7" t="s">
        <v>100</v>
      </c>
      <c r="N293" s="31">
        <v>1.2E-2</v>
      </c>
      <c r="O293" s="7" t="s">
        <v>41</v>
      </c>
      <c r="P293" s="32">
        <v>0</v>
      </c>
      <c r="Q293" s="33"/>
      <c r="R293" s="33"/>
      <c r="S293" s="7" t="s">
        <v>220</v>
      </c>
      <c r="T293" s="7" t="s">
        <v>1162</v>
      </c>
      <c r="U293" s="7" t="s">
        <v>38</v>
      </c>
      <c r="V293" s="29" t="e">
        <f t="shared" ca="1" si="14"/>
        <v>#NAME?</v>
      </c>
      <c r="W293" s="7"/>
      <c r="X293" s="7"/>
      <c r="Y293" s="34" t="s">
        <v>222</v>
      </c>
      <c r="Z293" s="35"/>
      <c r="AA293" s="36">
        <v>44993</v>
      </c>
      <c r="AB293" s="37">
        <v>49075100011397</v>
      </c>
      <c r="AC293" s="35"/>
      <c r="AD293" s="35"/>
      <c r="AE293" s="35"/>
      <c r="AF293" s="35"/>
      <c r="AG293" s="35">
        <v>0</v>
      </c>
      <c r="AH293" s="35">
        <v>67255.19</v>
      </c>
      <c r="AI293" s="35">
        <v>100244.63</v>
      </c>
      <c r="AJ293" s="35">
        <v>101366.48</v>
      </c>
      <c r="AK293" s="35">
        <v>40.97</v>
      </c>
      <c r="AL293" s="35">
        <v>0</v>
      </c>
      <c r="AM293" s="35">
        <v>0</v>
      </c>
      <c r="AN293" s="35">
        <v>0</v>
      </c>
      <c r="AO293" s="35">
        <v>0</v>
      </c>
      <c r="AP293" s="35">
        <v>0</v>
      </c>
      <c r="AQ293" s="35">
        <v>0</v>
      </c>
      <c r="AR293" s="35">
        <v>0</v>
      </c>
      <c r="AS293" s="35">
        <v>0</v>
      </c>
      <c r="AT293" s="35">
        <v>0</v>
      </c>
      <c r="AU293" s="35">
        <v>51.44</v>
      </c>
      <c r="AV293" s="35">
        <v>51.44</v>
      </c>
      <c r="AW293" s="35">
        <v>51.44</v>
      </c>
      <c r="AX293" s="35">
        <v>51.44</v>
      </c>
      <c r="AY293" s="35">
        <v>51.44</v>
      </c>
      <c r="AZ293" s="35">
        <v>51.44</v>
      </c>
      <c r="BA293" s="35">
        <v>51.44</v>
      </c>
      <c r="BB293" s="35" t="e">
        <f t="array" aca="1" ref="BB293" ca="1">_xludf.XLOOKUP(C293,'PL TOTAL D0'!A:A,'PL TOTAL D0'!C:C,"")</f>
        <v>#NAME?</v>
      </c>
    </row>
    <row r="294" spans="1:54" ht="15.75" customHeight="1">
      <c r="A294" s="28" t="s">
        <v>18</v>
      </c>
      <c r="B294" s="3" t="s">
        <v>1163</v>
      </c>
      <c r="C294" s="4" t="s">
        <v>1164</v>
      </c>
      <c r="D294" s="7" t="s">
        <v>19</v>
      </c>
      <c r="E294" s="7" t="s">
        <v>38</v>
      </c>
      <c r="F294" s="7" t="s">
        <v>39</v>
      </c>
      <c r="G294" s="7" t="e">
        <f t="shared" ca="1" si="13"/>
        <v>#NAME?</v>
      </c>
      <c r="H294" s="29" t="s">
        <v>239</v>
      </c>
      <c r="I294" s="29" t="s">
        <v>298</v>
      </c>
      <c r="J294" s="7" t="str">
        <f t="shared" si="15"/>
        <v>Não</v>
      </c>
      <c r="K294" s="30">
        <v>45056</v>
      </c>
      <c r="L294" s="30"/>
      <c r="M294" s="7" t="s">
        <v>132</v>
      </c>
      <c r="N294" s="31">
        <v>2.5000000000000001E-2</v>
      </c>
      <c r="O294" s="7" t="s">
        <v>260</v>
      </c>
      <c r="P294" s="32">
        <v>0.2</v>
      </c>
      <c r="Q294" s="33"/>
      <c r="R294" s="33"/>
      <c r="S294" s="7" t="s">
        <v>220</v>
      </c>
      <c r="T294" s="7" t="s">
        <v>1162</v>
      </c>
      <c r="U294" s="7" t="s">
        <v>38</v>
      </c>
      <c r="V294" s="29" t="e">
        <f t="shared" ca="1" si="14"/>
        <v>#NAME?</v>
      </c>
      <c r="W294" s="7"/>
      <c r="X294" s="7"/>
      <c r="Y294" s="34" t="s">
        <v>222</v>
      </c>
      <c r="Z294" s="35"/>
      <c r="AA294" s="36">
        <v>45056</v>
      </c>
      <c r="AB294" s="37">
        <v>49075100012377</v>
      </c>
      <c r="AC294" s="35"/>
      <c r="AD294" s="35"/>
      <c r="AE294" s="35"/>
      <c r="AF294" s="35"/>
      <c r="AG294" s="35">
        <v>0</v>
      </c>
      <c r="AH294" s="35">
        <v>0</v>
      </c>
      <c r="AI294" s="35">
        <v>0</v>
      </c>
      <c r="AJ294" s="35">
        <v>10590.8</v>
      </c>
      <c r="AK294" s="35">
        <v>862.31</v>
      </c>
      <c r="AL294" s="35">
        <v>0</v>
      </c>
      <c r="AM294" s="35">
        <v>0</v>
      </c>
      <c r="AN294" s="35">
        <v>0</v>
      </c>
      <c r="AO294" s="35">
        <v>0</v>
      </c>
      <c r="AP294" s="35">
        <v>0</v>
      </c>
      <c r="AQ294" s="35">
        <v>0</v>
      </c>
      <c r="AR294" s="35">
        <v>0</v>
      </c>
      <c r="AS294" s="35">
        <v>0</v>
      </c>
      <c r="AT294" s="35">
        <v>0</v>
      </c>
      <c r="AU294" s="35">
        <v>0</v>
      </c>
      <c r="AV294" s="35">
        <v>0</v>
      </c>
      <c r="AW294" s="35">
        <v>0</v>
      </c>
      <c r="AX294" s="35">
        <v>0</v>
      </c>
      <c r="AY294" s="35">
        <v>0</v>
      </c>
      <c r="AZ294" s="35">
        <v>0</v>
      </c>
      <c r="BA294" s="35">
        <v>0</v>
      </c>
      <c r="BB294" s="35" t="e">
        <f t="array" aca="1" ref="BB294" ca="1">_xludf.XLOOKUP(C294,'PL TOTAL D0'!A:A,'PL TOTAL D0'!C:C,"")</f>
        <v>#NAME?</v>
      </c>
    </row>
    <row r="295" spans="1:54" ht="15.75" customHeight="1">
      <c r="A295" s="28" t="s">
        <v>18</v>
      </c>
      <c r="B295" s="3" t="s">
        <v>1165</v>
      </c>
      <c r="C295" s="4" t="s">
        <v>1166</v>
      </c>
      <c r="D295" s="7" t="s">
        <v>123</v>
      </c>
      <c r="E295" s="7" t="s">
        <v>124</v>
      </c>
      <c r="F295" s="7" t="s">
        <v>125</v>
      </c>
      <c r="G295" s="7" t="e">
        <f t="shared" ca="1" si="13"/>
        <v>#NAME?</v>
      </c>
      <c r="H295" s="29" t="s">
        <v>227</v>
      </c>
      <c r="I295" s="29" t="s">
        <v>41</v>
      </c>
      <c r="J295" s="7" t="str">
        <f t="shared" si="15"/>
        <v>Sim</v>
      </c>
      <c r="K295" s="30">
        <v>45260</v>
      </c>
      <c r="L295" s="30"/>
      <c r="M295" s="7" t="s">
        <v>100</v>
      </c>
      <c r="N295" s="31">
        <v>0.01</v>
      </c>
      <c r="O295" s="7" t="s">
        <v>41</v>
      </c>
      <c r="P295" s="32">
        <v>0</v>
      </c>
      <c r="Q295" s="41" t="s">
        <v>1167</v>
      </c>
      <c r="R295" s="33"/>
      <c r="S295" s="7" t="s">
        <v>220</v>
      </c>
      <c r="T295" s="7" t="s">
        <v>1168</v>
      </c>
      <c r="U295" s="7" t="s">
        <v>124</v>
      </c>
      <c r="V295" s="29" t="e">
        <f t="shared" ca="1" si="14"/>
        <v>#NAME?</v>
      </c>
      <c r="W295" s="7"/>
      <c r="X295" s="7"/>
      <c r="Y295" s="34" t="s">
        <v>222</v>
      </c>
      <c r="Z295" s="35"/>
      <c r="AA295" s="36">
        <v>45260</v>
      </c>
      <c r="AB295" s="37">
        <v>49075100012393</v>
      </c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>
        <v>338036.22</v>
      </c>
      <c r="AQ295" s="35">
        <v>340522</v>
      </c>
      <c r="AR295" s="35">
        <v>343331.92</v>
      </c>
      <c r="AS295" s="35">
        <v>345734.41</v>
      </c>
      <c r="AT295" s="35">
        <v>348379.66</v>
      </c>
      <c r="AU295" s="35">
        <v>350826.87</v>
      </c>
      <c r="AV295" s="35">
        <v>670892.19999999995</v>
      </c>
      <c r="AW295" s="35">
        <v>676607.8</v>
      </c>
      <c r="AX295" s="35">
        <v>682511.6</v>
      </c>
      <c r="AY295" s="35">
        <v>687774.23</v>
      </c>
      <c r="AZ295" s="35">
        <v>692366.71</v>
      </c>
      <c r="BA295" s="35">
        <v>698850.1</v>
      </c>
      <c r="BB295" s="35" t="e">
        <f t="array" aca="1" ref="BB295" ca="1">_xludf.XLOOKUP(C295,'PL TOTAL D0'!A:A,'PL TOTAL D0'!C:C,"")</f>
        <v>#NAME?</v>
      </c>
    </row>
    <row r="296" spans="1:54" ht="15.75" customHeight="1">
      <c r="A296" s="28" t="s">
        <v>18</v>
      </c>
      <c r="B296" s="3" t="s">
        <v>1165</v>
      </c>
      <c r="C296" s="62" t="s">
        <v>1169</v>
      </c>
      <c r="D296" s="7" t="s">
        <v>123</v>
      </c>
      <c r="E296" s="7" t="s">
        <v>124</v>
      </c>
      <c r="F296" s="7" t="s">
        <v>125</v>
      </c>
      <c r="G296" s="7" t="e">
        <f t="shared" ca="1" si="13"/>
        <v>#NAME?</v>
      </c>
      <c r="H296" s="29" t="s">
        <v>218</v>
      </c>
      <c r="I296" s="29" t="s">
        <v>41</v>
      </c>
      <c r="J296" s="7" t="str">
        <f t="shared" si="15"/>
        <v>Não</v>
      </c>
      <c r="K296" s="30">
        <v>45260</v>
      </c>
      <c r="L296" s="30">
        <v>45531</v>
      </c>
      <c r="M296" s="7" t="s">
        <v>87</v>
      </c>
      <c r="N296" s="31">
        <v>0</v>
      </c>
      <c r="O296" s="7" t="s">
        <v>41</v>
      </c>
      <c r="P296" s="32">
        <v>0</v>
      </c>
      <c r="Q296" s="99"/>
      <c r="R296" s="33"/>
      <c r="S296" s="7" t="s">
        <v>220</v>
      </c>
      <c r="T296" s="7" t="s">
        <v>1168</v>
      </c>
      <c r="U296" s="7" t="s">
        <v>124</v>
      </c>
      <c r="V296" s="29" t="e">
        <f t="shared" ca="1" si="14"/>
        <v>#NAME?</v>
      </c>
      <c r="W296" s="7"/>
      <c r="X296" s="7"/>
      <c r="Y296" s="34" t="s">
        <v>533</v>
      </c>
      <c r="Z296" s="35"/>
      <c r="AA296" s="36">
        <v>45260</v>
      </c>
      <c r="AB296" s="37">
        <v>49075100012385</v>
      </c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>
        <v>550719.1</v>
      </c>
      <c r="AQ296" s="35">
        <v>564843.35</v>
      </c>
      <c r="AR296" s="35">
        <v>557066.15</v>
      </c>
      <c r="AS296" s="35">
        <v>563498.62</v>
      </c>
      <c r="AT296" s="35">
        <v>568342.23</v>
      </c>
      <c r="AU296" s="35">
        <v>564452.38</v>
      </c>
      <c r="AV296" s="35">
        <v>560162.5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 t="e">
        <f t="array" aca="1" ref="BB296" ca="1">_xludf.XLOOKUP(C296,'PL TOTAL D0'!A:A,'PL TOTAL D0'!C:C,"")</f>
        <v>#NAME?</v>
      </c>
    </row>
    <row r="297" spans="1:54" ht="15.75" customHeight="1">
      <c r="A297" s="28" t="s">
        <v>18</v>
      </c>
      <c r="B297" s="42" t="s">
        <v>1170</v>
      </c>
      <c r="C297" s="43" t="s">
        <v>1171</v>
      </c>
      <c r="D297" s="7" t="s">
        <v>19</v>
      </c>
      <c r="E297" s="7" t="s">
        <v>124</v>
      </c>
      <c r="F297" s="7" t="s">
        <v>354</v>
      </c>
      <c r="G297" s="7" t="e">
        <f t="shared" ca="1" si="13"/>
        <v>#NAME?</v>
      </c>
      <c r="H297" s="29" t="s">
        <v>227</v>
      </c>
      <c r="I297" s="29" t="s">
        <v>41</v>
      </c>
      <c r="J297" s="7" t="str">
        <f t="shared" si="15"/>
        <v>Não</v>
      </c>
      <c r="K297" s="30">
        <v>45446</v>
      </c>
      <c r="L297" s="30"/>
      <c r="M297" s="7" t="s">
        <v>100</v>
      </c>
      <c r="N297" s="31">
        <v>1.2E-2</v>
      </c>
      <c r="O297" s="7" t="s">
        <v>41</v>
      </c>
      <c r="P297" s="32">
        <v>0</v>
      </c>
      <c r="Q297" s="99"/>
      <c r="R297" s="33"/>
      <c r="S297" s="7" t="s">
        <v>220</v>
      </c>
      <c r="T297" s="7" t="s">
        <v>1172</v>
      </c>
      <c r="U297" s="7" t="s">
        <v>124</v>
      </c>
      <c r="V297" s="29" t="e">
        <f t="shared" ca="1" si="14"/>
        <v>#NAME?</v>
      </c>
      <c r="W297" s="7"/>
      <c r="X297" s="7" t="s">
        <v>230</v>
      </c>
      <c r="Y297" s="34" t="s">
        <v>222</v>
      </c>
      <c r="Z297" s="35"/>
      <c r="AA297" s="36">
        <v>45446</v>
      </c>
      <c r="AB297" s="37">
        <v>49075100014833</v>
      </c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>
        <v>0</v>
      </c>
      <c r="AX297" s="35">
        <v>0</v>
      </c>
      <c r="AY297" s="35">
        <v>0</v>
      </c>
      <c r="AZ297" s="35">
        <v>0</v>
      </c>
      <c r="BA297" s="35">
        <v>1808700.82</v>
      </c>
      <c r="BB297" s="35" t="e">
        <f t="array" aca="1" ref="BB297" ca="1">_xludf.XLOOKUP(C297,'PL TOTAL D0'!A:A,'PL TOTAL D0'!C:C,"")</f>
        <v>#NAME?</v>
      </c>
    </row>
    <row r="298" spans="1:54" ht="15.75" customHeight="1">
      <c r="A298" s="28" t="s">
        <v>18</v>
      </c>
      <c r="B298" s="42" t="s">
        <v>1173</v>
      </c>
      <c r="C298" s="89" t="s">
        <v>1174</v>
      </c>
      <c r="D298" s="7" t="s">
        <v>123</v>
      </c>
      <c r="E298" s="7" t="s">
        <v>124</v>
      </c>
      <c r="F298" s="7" t="s">
        <v>125</v>
      </c>
      <c r="G298" s="7" t="e">
        <f t="shared" ca="1" si="13"/>
        <v>#NAME?</v>
      </c>
      <c r="H298" s="29" t="s">
        <v>227</v>
      </c>
      <c r="I298" s="29" t="s">
        <v>41</v>
      </c>
      <c r="J298" s="7" t="str">
        <f t="shared" si="15"/>
        <v>Não</v>
      </c>
      <c r="K298" s="30">
        <v>45483</v>
      </c>
      <c r="L298" s="30"/>
      <c r="M298" s="7" t="s">
        <v>100</v>
      </c>
      <c r="N298" s="31">
        <v>1.2E-2</v>
      </c>
      <c r="O298" s="7" t="s">
        <v>41</v>
      </c>
      <c r="P298" s="32">
        <v>0</v>
      </c>
      <c r="Q298" s="99"/>
      <c r="R298" s="33"/>
      <c r="S298" s="7" t="s">
        <v>220</v>
      </c>
      <c r="T298" s="7" t="s">
        <v>1175</v>
      </c>
      <c r="U298" s="7" t="s">
        <v>124</v>
      </c>
      <c r="V298" s="29" t="e">
        <f t="shared" ca="1" si="14"/>
        <v>#NAME?</v>
      </c>
      <c r="W298" s="7"/>
      <c r="X298" s="7" t="s">
        <v>32</v>
      </c>
      <c r="Y298" s="34" t="s">
        <v>222</v>
      </c>
      <c r="Z298" s="35"/>
      <c r="AA298" s="36">
        <v>45483</v>
      </c>
      <c r="AB298" s="37">
        <v>49075100015422</v>
      </c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>
        <v>261935.8</v>
      </c>
      <c r="AY298" s="35">
        <v>265223.84999999998</v>
      </c>
      <c r="AZ298" s="35">
        <v>277309.7</v>
      </c>
      <c r="BA298" s="35">
        <v>280003.51</v>
      </c>
      <c r="BB298" s="35" t="e">
        <f t="array" aca="1" ref="BB298" ca="1">_xludf.XLOOKUP(C298,'PL TOTAL D0'!A:A,'PL TOTAL D0'!C:C,"")</f>
        <v>#NAME?</v>
      </c>
    </row>
    <row r="299" spans="1:54" ht="15.75" customHeight="1">
      <c r="A299" s="28" t="s">
        <v>18</v>
      </c>
      <c r="B299" s="3" t="s">
        <v>1176</v>
      </c>
      <c r="C299" s="4" t="s">
        <v>1177</v>
      </c>
      <c r="D299" s="7" t="s">
        <v>19</v>
      </c>
      <c r="E299" s="7" t="s">
        <v>38</v>
      </c>
      <c r="F299" s="7" t="s">
        <v>250</v>
      </c>
      <c r="G299" s="7" t="e">
        <f t="shared" ca="1" si="13"/>
        <v>#NAME?</v>
      </c>
      <c r="H299" s="29" t="s">
        <v>227</v>
      </c>
      <c r="I299" s="29" t="s">
        <v>41</v>
      </c>
      <c r="J299" s="7" t="str">
        <f t="shared" si="15"/>
        <v>Não</v>
      </c>
      <c r="K299" s="30">
        <v>45264</v>
      </c>
      <c r="L299" s="30"/>
      <c r="M299" s="7" t="s">
        <v>28</v>
      </c>
      <c r="N299" s="31">
        <v>1.4E-2</v>
      </c>
      <c r="O299" s="7" t="s">
        <v>29</v>
      </c>
      <c r="P299" s="32">
        <v>0.2</v>
      </c>
      <c r="Q299" s="41"/>
      <c r="R299" s="33"/>
      <c r="S299" s="7" t="s">
        <v>220</v>
      </c>
      <c r="T299" s="7" t="s">
        <v>1178</v>
      </c>
      <c r="U299" s="7" t="s">
        <v>38</v>
      </c>
      <c r="V299" s="29" t="e">
        <f t="shared" ca="1" si="14"/>
        <v>#NAME?</v>
      </c>
      <c r="W299" s="7"/>
      <c r="X299" s="7"/>
      <c r="Y299" s="34" t="s">
        <v>222</v>
      </c>
      <c r="Z299" s="35"/>
      <c r="AA299" s="36">
        <v>45264</v>
      </c>
      <c r="AB299" s="37">
        <v>49075100012970</v>
      </c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>
        <v>24842.560000000001</v>
      </c>
      <c r="AQ299" s="35">
        <v>12876.33</v>
      </c>
      <c r="AR299" s="35">
        <v>12838.67</v>
      </c>
      <c r="AS299" s="35">
        <v>139108.07</v>
      </c>
      <c r="AT299" s="35">
        <v>140596.37</v>
      </c>
      <c r="AU299" s="35">
        <v>140726.53</v>
      </c>
      <c r="AV299" s="35">
        <v>115281.2</v>
      </c>
      <c r="AW299" s="35">
        <v>85219.14</v>
      </c>
      <c r="AX299" s="35">
        <v>133729.79999999999</v>
      </c>
      <c r="AY299" s="35">
        <v>135150.62</v>
      </c>
      <c r="AZ299" s="35">
        <v>135634.75</v>
      </c>
      <c r="BA299" s="35">
        <v>136062.22</v>
      </c>
      <c r="BB299" s="35" t="e">
        <f t="array" aca="1" ref="BB299" ca="1">_xludf.XLOOKUP(C299,'PL TOTAL D0'!A:A,'PL TOTAL D0'!C:C,"")</f>
        <v>#NAME?</v>
      </c>
    </row>
    <row r="300" spans="1:54" ht="15.75" customHeight="1">
      <c r="A300" s="28" t="s">
        <v>18</v>
      </c>
      <c r="B300" s="3" t="s">
        <v>1179</v>
      </c>
      <c r="C300" s="4" t="s">
        <v>1180</v>
      </c>
      <c r="D300" s="7" t="s">
        <v>19</v>
      </c>
      <c r="E300" s="7" t="s">
        <v>20</v>
      </c>
      <c r="F300" s="7" t="s">
        <v>290</v>
      </c>
      <c r="G300" s="7" t="e">
        <f t="shared" ca="1" si="13"/>
        <v>#NAME?</v>
      </c>
      <c r="H300" s="29" t="s">
        <v>227</v>
      </c>
      <c r="I300" s="29" t="s">
        <v>41</v>
      </c>
      <c r="J300" s="7" t="str">
        <f t="shared" si="15"/>
        <v>Não</v>
      </c>
      <c r="K300" s="30">
        <v>45071</v>
      </c>
      <c r="L300" s="7"/>
      <c r="M300" s="7" t="s">
        <v>28</v>
      </c>
      <c r="N300" s="31">
        <v>1.2E-2</v>
      </c>
      <c r="O300" s="7" t="s">
        <v>41</v>
      </c>
      <c r="P300" s="32">
        <v>0</v>
      </c>
      <c r="Q300" s="47"/>
      <c r="R300" s="33" t="s">
        <v>1009</v>
      </c>
      <c r="S300" s="7" t="s">
        <v>220</v>
      </c>
      <c r="T300" s="7" t="s">
        <v>1181</v>
      </c>
      <c r="U300" s="7" t="s">
        <v>94</v>
      </c>
      <c r="V300" s="29" t="e">
        <f t="shared" ca="1" si="14"/>
        <v>#NAME?</v>
      </c>
      <c r="W300" s="7"/>
      <c r="X300" s="7"/>
      <c r="Y300" s="34" t="s">
        <v>222</v>
      </c>
      <c r="Z300" s="35"/>
      <c r="AA300" s="36">
        <v>45071</v>
      </c>
      <c r="AB300" s="37">
        <v>49075100007403</v>
      </c>
      <c r="AC300" s="35"/>
      <c r="AD300" s="35"/>
      <c r="AE300" s="35"/>
      <c r="AF300" s="35"/>
      <c r="AG300" s="35"/>
      <c r="AH300" s="35">
        <v>0</v>
      </c>
      <c r="AI300" s="35">
        <v>4494.3599999999997</v>
      </c>
      <c r="AJ300" s="35">
        <v>9046.4500000000007</v>
      </c>
      <c r="AK300" s="35">
        <v>59580.63</v>
      </c>
      <c r="AL300" s="35">
        <v>64645.61</v>
      </c>
      <c r="AM300" s="35">
        <v>69737.710000000006</v>
      </c>
      <c r="AN300" s="35">
        <v>73780.3</v>
      </c>
      <c r="AO300" s="35">
        <v>78497.84</v>
      </c>
      <c r="AP300" s="35">
        <v>83684.320000000007</v>
      </c>
      <c r="AQ300" s="35">
        <v>89258.15</v>
      </c>
      <c r="AR300" s="35">
        <v>93577.49</v>
      </c>
      <c r="AS300" s="35">
        <v>98876.78</v>
      </c>
      <c r="AT300" s="35">
        <v>104327.22</v>
      </c>
      <c r="AU300" s="35">
        <v>108839.67999999999</v>
      </c>
      <c r="AV300" s="35">
        <v>114048.5</v>
      </c>
      <c r="AW300" s="35">
        <v>119832.7</v>
      </c>
      <c r="AX300" s="35">
        <v>121076.7</v>
      </c>
      <c r="AY300" s="35">
        <v>132304.68</v>
      </c>
      <c r="AZ300" s="35">
        <v>137740.87</v>
      </c>
      <c r="BA300" s="35">
        <v>143089.37</v>
      </c>
      <c r="BB300" s="35" t="e">
        <f t="array" aca="1" ref="BB300" ca="1">_xludf.XLOOKUP(C300,'PL TOTAL D0'!A:A,'PL TOTAL D0'!C:C,"")</f>
        <v>#NAME?</v>
      </c>
    </row>
    <row r="301" spans="1:54" ht="15.75" customHeight="1">
      <c r="A301" s="28" t="s">
        <v>18</v>
      </c>
      <c r="B301" s="14" t="s">
        <v>47</v>
      </c>
      <c r="C301" s="4" t="s">
        <v>48</v>
      </c>
      <c r="D301" s="7" t="s">
        <v>19</v>
      </c>
      <c r="E301" s="7" t="s">
        <v>20</v>
      </c>
      <c r="F301" s="7" t="s">
        <v>290</v>
      </c>
      <c r="G301" s="7" t="e">
        <f t="shared" ca="1" si="13"/>
        <v>#NAME?</v>
      </c>
      <c r="H301" s="29" t="s">
        <v>239</v>
      </c>
      <c r="I301" s="29" t="s">
        <v>395</v>
      </c>
      <c r="J301" s="7" t="str">
        <f t="shared" si="15"/>
        <v>Não</v>
      </c>
      <c r="K301" s="30">
        <v>45166</v>
      </c>
      <c r="L301" s="30"/>
      <c r="M301" s="7" t="s">
        <v>100</v>
      </c>
      <c r="N301" s="31">
        <v>1.2E-2</v>
      </c>
      <c r="O301" s="7" t="s">
        <v>41</v>
      </c>
      <c r="P301" s="32">
        <v>0</v>
      </c>
      <c r="Q301" s="33"/>
      <c r="R301" s="33" t="s">
        <v>1182</v>
      </c>
      <c r="S301" s="7" t="s">
        <v>220</v>
      </c>
      <c r="T301" s="7" t="s">
        <v>1183</v>
      </c>
      <c r="U301" s="29" t="s">
        <v>94</v>
      </c>
      <c r="V301" s="29" t="e">
        <f t="shared" ca="1" si="14"/>
        <v>#NAME?</v>
      </c>
      <c r="W301" s="7"/>
      <c r="X301" s="7"/>
      <c r="Y301" s="34" t="s">
        <v>222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5">
        <v>0</v>
      </c>
      <c r="AK301" s="35">
        <v>0</v>
      </c>
      <c r="AL301" s="35">
        <v>0</v>
      </c>
      <c r="AM301" s="35">
        <v>0</v>
      </c>
      <c r="AN301" s="35">
        <v>254370.41</v>
      </c>
      <c r="AO301" s="35">
        <v>255090.55</v>
      </c>
      <c r="AP301" s="35">
        <v>355615.23</v>
      </c>
      <c r="AQ301" s="35">
        <v>359033.96</v>
      </c>
      <c r="AR301" s="35">
        <v>359051.22</v>
      </c>
      <c r="AS301" s="35">
        <v>361215.79</v>
      </c>
      <c r="AT301" s="35">
        <v>361097.71</v>
      </c>
      <c r="AU301" s="35">
        <v>362952.49</v>
      </c>
      <c r="AV301" s="35">
        <v>363199.8</v>
      </c>
      <c r="AW301" s="35">
        <v>365484.1</v>
      </c>
      <c r="AX301" s="35">
        <v>364516.1</v>
      </c>
      <c r="AY301" s="35">
        <v>367726.22</v>
      </c>
      <c r="AZ301" s="35">
        <v>369655.64</v>
      </c>
      <c r="BA301" s="35">
        <v>373101.52</v>
      </c>
      <c r="BB301" s="35" t="e">
        <f t="array" aca="1" ref="BB301" ca="1">_xludf.XLOOKUP(C301,'PL TOTAL D0'!A:A,'PL TOTAL D0'!C:C,"")</f>
        <v>#NAME?</v>
      </c>
    </row>
    <row r="302" spans="1:54" ht="15.75" customHeight="1">
      <c r="A302" s="28" t="s">
        <v>18</v>
      </c>
      <c r="B302" s="14" t="s">
        <v>47</v>
      </c>
      <c r="C302" s="4" t="s">
        <v>1184</v>
      </c>
      <c r="D302" s="7" t="s">
        <v>19</v>
      </c>
      <c r="E302" s="7" t="s">
        <v>20</v>
      </c>
      <c r="F302" s="7" t="s">
        <v>290</v>
      </c>
      <c r="G302" s="7" t="e">
        <f t="shared" ca="1" si="13"/>
        <v>#NAME?</v>
      </c>
      <c r="H302" s="29" t="s">
        <v>239</v>
      </c>
      <c r="I302" s="29" t="s">
        <v>280</v>
      </c>
      <c r="J302" s="7" t="str">
        <f t="shared" si="15"/>
        <v>Sim</v>
      </c>
      <c r="K302" s="30">
        <v>45062</v>
      </c>
      <c r="L302" s="30"/>
      <c r="M302" s="7" t="s">
        <v>87</v>
      </c>
      <c r="N302" s="31">
        <v>0</v>
      </c>
      <c r="O302" s="7" t="s">
        <v>41</v>
      </c>
      <c r="P302" s="32">
        <v>0</v>
      </c>
      <c r="Q302" s="99" t="s">
        <v>1185</v>
      </c>
      <c r="R302" s="33"/>
      <c r="S302" s="7" t="s">
        <v>220</v>
      </c>
      <c r="T302" s="7" t="s">
        <v>1183</v>
      </c>
      <c r="U302" s="29" t="s">
        <v>94</v>
      </c>
      <c r="V302" s="29" t="e">
        <f t="shared" ca="1" si="14"/>
        <v>#NAME?</v>
      </c>
      <c r="W302" s="7"/>
      <c r="X302" s="7"/>
      <c r="Y302" s="34" t="s">
        <v>222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5">
        <v>0</v>
      </c>
      <c r="AK302" s="35">
        <v>0</v>
      </c>
      <c r="AL302" s="35">
        <v>0</v>
      </c>
      <c r="AM302" s="35">
        <v>0</v>
      </c>
      <c r="AN302" s="35">
        <v>15451.87</v>
      </c>
      <c r="AO302" s="35">
        <v>111352.41</v>
      </c>
      <c r="AP302" s="35">
        <v>16431.38</v>
      </c>
      <c r="AQ302" s="35">
        <v>17943.63</v>
      </c>
      <c r="AR302" s="35">
        <v>16053.74</v>
      </c>
      <c r="AS302" s="35">
        <v>15802.56</v>
      </c>
      <c r="AT302" s="35">
        <v>18586.32</v>
      </c>
      <c r="AU302" s="35">
        <v>17453.16</v>
      </c>
      <c r="AV302" s="35">
        <v>17166.669999999998</v>
      </c>
      <c r="AW302" s="35">
        <v>16998.55</v>
      </c>
      <c r="AX302" s="35">
        <v>17498.169999999998</v>
      </c>
      <c r="AY302" s="35">
        <v>19551.07</v>
      </c>
      <c r="AZ302" s="35">
        <v>19050.13</v>
      </c>
      <c r="BA302" s="35">
        <v>18656.28</v>
      </c>
      <c r="BB302" s="35" t="e">
        <f t="array" aca="1" ref="BB302" ca="1">_xludf.XLOOKUP(C302,'PL TOTAL D0'!A:A,'PL TOTAL D0'!C:C,"")</f>
        <v>#NAME?</v>
      </c>
    </row>
    <row r="303" spans="1:54" ht="15.75" customHeight="1">
      <c r="A303" s="28" t="s">
        <v>18</v>
      </c>
      <c r="B303" s="3" t="s">
        <v>1186</v>
      </c>
      <c r="C303" s="4" t="s">
        <v>1187</v>
      </c>
      <c r="D303" s="7" t="s">
        <v>110</v>
      </c>
      <c r="E303" s="7" t="s">
        <v>38</v>
      </c>
      <c r="F303" s="7" t="s">
        <v>1030</v>
      </c>
      <c r="G303" s="7" t="e">
        <f t="shared" ca="1" si="13"/>
        <v>#NAME?</v>
      </c>
      <c r="H303" s="29" t="s">
        <v>227</v>
      </c>
      <c r="I303" s="29" t="s">
        <v>41</v>
      </c>
      <c r="J303" s="7" t="str">
        <f t="shared" si="15"/>
        <v>Sim</v>
      </c>
      <c r="K303" s="30">
        <v>44981</v>
      </c>
      <c r="L303" s="7"/>
      <c r="M303" s="7" t="s">
        <v>28</v>
      </c>
      <c r="N303" s="31">
        <v>8.0000000000000002E-3</v>
      </c>
      <c r="O303" s="7" t="s">
        <v>29</v>
      </c>
      <c r="P303" s="32">
        <v>0.1</v>
      </c>
      <c r="Q303" s="116" t="s">
        <v>1188</v>
      </c>
      <c r="R303" s="33" t="s">
        <v>1189</v>
      </c>
      <c r="S303" s="7" t="s">
        <v>220</v>
      </c>
      <c r="T303" s="7" t="s">
        <v>1190</v>
      </c>
      <c r="U303" s="7" t="s">
        <v>38</v>
      </c>
      <c r="V303" s="29" t="e">
        <f t="shared" ca="1" si="14"/>
        <v>#NAME?</v>
      </c>
      <c r="W303" s="7"/>
      <c r="X303" s="7"/>
      <c r="Y303" s="34" t="s">
        <v>222</v>
      </c>
      <c r="Z303" s="35"/>
      <c r="AA303" s="36">
        <v>44981</v>
      </c>
      <c r="AB303" s="37">
        <v>49075100003858</v>
      </c>
      <c r="AC303" s="35"/>
      <c r="AD303" s="35"/>
      <c r="AE303" s="35"/>
      <c r="AF303" s="35"/>
      <c r="AG303" s="35">
        <v>0</v>
      </c>
      <c r="AH303" s="35">
        <v>1024736.72</v>
      </c>
      <c r="AI303" s="35">
        <v>1124960.48</v>
      </c>
      <c r="AJ303" s="35">
        <v>1141560.8</v>
      </c>
      <c r="AK303" s="35">
        <v>1154904.3600000001</v>
      </c>
      <c r="AL303" s="35">
        <v>1185006.6200000001</v>
      </c>
      <c r="AM303" s="35">
        <v>1197819.19</v>
      </c>
      <c r="AN303" s="35">
        <v>1211281.02</v>
      </c>
      <c r="AO303" s="35">
        <v>1228233.75</v>
      </c>
      <c r="AP303" s="35">
        <v>1236755.29</v>
      </c>
      <c r="AQ303" s="35">
        <v>1261922.22</v>
      </c>
      <c r="AR303" s="35">
        <v>1272725.3899999999</v>
      </c>
      <c r="AS303" s="35">
        <v>1282631.02</v>
      </c>
      <c r="AT303" s="35">
        <v>1312108.3700000001</v>
      </c>
      <c r="AU303" s="35">
        <v>1313712.5</v>
      </c>
      <c r="AV303" s="35">
        <v>1315401</v>
      </c>
      <c r="AW303" s="35">
        <v>1324639</v>
      </c>
      <c r="AX303" s="35">
        <v>1359087</v>
      </c>
      <c r="AY303" s="35">
        <v>1373241.25</v>
      </c>
      <c r="AZ303" s="35">
        <v>1381030.48</v>
      </c>
      <c r="BA303" s="35">
        <v>1363870.08</v>
      </c>
      <c r="BB303" s="35" t="e">
        <f t="array" aca="1" ref="BB303" ca="1">_xludf.XLOOKUP(C303,'PL TOTAL D0'!A:A,'PL TOTAL D0'!C:C,"")</f>
        <v>#NAME?</v>
      </c>
    </row>
    <row r="304" spans="1:54" ht="15.75" customHeight="1">
      <c r="A304" s="28" t="s">
        <v>18</v>
      </c>
      <c r="B304" s="3" t="s">
        <v>1191</v>
      </c>
      <c r="C304" s="4" t="s">
        <v>1192</v>
      </c>
      <c r="D304" s="7" t="s">
        <v>25</v>
      </c>
      <c r="E304" s="7" t="s">
        <v>20</v>
      </c>
      <c r="F304" s="7" t="s">
        <v>137</v>
      </c>
      <c r="G304" s="7" t="e">
        <f t="shared" ca="1" si="13"/>
        <v>#NAME?</v>
      </c>
      <c r="H304" s="29" t="s">
        <v>227</v>
      </c>
      <c r="I304" s="29" t="s">
        <v>41</v>
      </c>
      <c r="J304" s="7" t="str">
        <f t="shared" si="15"/>
        <v>Não</v>
      </c>
      <c r="K304" s="30">
        <v>45558</v>
      </c>
      <c r="L304" s="7"/>
      <c r="M304" s="7" t="s">
        <v>28</v>
      </c>
      <c r="N304" s="31">
        <v>1.2E-2</v>
      </c>
      <c r="O304" s="7" t="s">
        <v>29</v>
      </c>
      <c r="P304" s="32">
        <v>0.1</v>
      </c>
      <c r="Q304" s="116"/>
      <c r="R304" s="33"/>
      <c r="S304" s="7" t="s">
        <v>264</v>
      </c>
      <c r="T304" s="7" t="s">
        <v>1193</v>
      </c>
      <c r="U304" s="7" t="s">
        <v>94</v>
      </c>
      <c r="V304" s="29" t="e">
        <f t="shared" ca="1" si="14"/>
        <v>#NAME?</v>
      </c>
      <c r="W304" s="7"/>
      <c r="X304" s="7" t="s">
        <v>230</v>
      </c>
      <c r="Y304" s="34"/>
      <c r="Z304" s="35"/>
      <c r="AA304" s="35"/>
      <c r="AB304" s="37">
        <v>49075100015775</v>
      </c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>
        <v>101140.59</v>
      </c>
      <c r="BA304" s="35">
        <v>101190.97</v>
      </c>
      <c r="BB304" s="35" t="e">
        <f t="array" aca="1" ref="BB304" ca="1">_xludf.XLOOKUP(C304,'PL TOTAL D0'!A:A,'PL TOTAL D0'!C:C,"")</f>
        <v>#NAME?</v>
      </c>
    </row>
    <row r="305" spans="1:54" ht="15.75" customHeight="1">
      <c r="A305" s="28" t="s">
        <v>18</v>
      </c>
      <c r="B305" s="3" t="s">
        <v>1194</v>
      </c>
      <c r="C305" s="4" t="s">
        <v>1195</v>
      </c>
      <c r="D305" s="7" t="s">
        <v>19</v>
      </c>
      <c r="E305" s="7" t="s">
        <v>124</v>
      </c>
      <c r="F305" s="7" t="s">
        <v>238</v>
      </c>
      <c r="G305" s="7" t="e">
        <f t="shared" ca="1" si="13"/>
        <v>#NAME?</v>
      </c>
      <c r="H305" s="29" t="s">
        <v>227</v>
      </c>
      <c r="I305" s="29" t="s">
        <v>41</v>
      </c>
      <c r="J305" s="7" t="str">
        <f t="shared" si="15"/>
        <v>Não</v>
      </c>
      <c r="K305" s="30">
        <v>44951</v>
      </c>
      <c r="L305" s="7"/>
      <c r="M305" s="7" t="s">
        <v>100</v>
      </c>
      <c r="N305" s="31">
        <v>0.01</v>
      </c>
      <c r="O305" s="7" t="s">
        <v>41</v>
      </c>
      <c r="P305" s="32">
        <v>0</v>
      </c>
      <c r="Q305" s="47"/>
      <c r="R305" s="117" t="s">
        <v>1196</v>
      </c>
      <c r="S305" s="7" t="s">
        <v>264</v>
      </c>
      <c r="T305" s="7" t="s">
        <v>1197</v>
      </c>
      <c r="U305" s="7" t="s">
        <v>124</v>
      </c>
      <c r="V305" s="29" t="e">
        <f t="shared" ca="1" si="14"/>
        <v>#NAME?</v>
      </c>
      <c r="W305" s="7"/>
      <c r="X305" s="7"/>
      <c r="Y305" s="34" t="s">
        <v>330</v>
      </c>
      <c r="Z305" s="35"/>
      <c r="AA305" s="36">
        <v>44951</v>
      </c>
      <c r="AB305" s="37">
        <v>49075100005745</v>
      </c>
      <c r="AC305" s="35"/>
      <c r="AD305" s="35"/>
      <c r="AE305" s="35"/>
      <c r="AF305" s="35">
        <v>166812.44</v>
      </c>
      <c r="AG305" s="35">
        <v>172150.64</v>
      </c>
      <c r="AH305" s="35">
        <v>116340.75</v>
      </c>
      <c r="AI305" s="35">
        <v>33029.19</v>
      </c>
      <c r="AJ305" s="35">
        <v>33319.769999999997</v>
      </c>
      <c r="AK305" s="35">
        <v>33450.01</v>
      </c>
      <c r="AL305" s="35">
        <v>33570.75</v>
      </c>
      <c r="AM305" s="35">
        <v>33812.379999999997</v>
      </c>
      <c r="AN305" s="35">
        <v>34034.86</v>
      </c>
      <c r="AO305" s="35">
        <v>34177.440000000002</v>
      </c>
      <c r="AP305" s="35">
        <v>34378.83</v>
      </c>
      <c r="AQ305" s="35">
        <v>34313.300000000003</v>
      </c>
      <c r="AR305" s="35">
        <v>34671.11</v>
      </c>
      <c r="AS305" s="35">
        <v>34902.79</v>
      </c>
      <c r="AT305" s="35">
        <v>35304.36</v>
      </c>
      <c r="AU305" s="35">
        <v>35362.11</v>
      </c>
      <c r="AV305" s="35">
        <v>35644.19</v>
      </c>
      <c r="AW305" s="35">
        <v>35812.68</v>
      </c>
      <c r="AX305" s="35">
        <v>101632.4</v>
      </c>
      <c r="AY305" s="35">
        <v>102564.19</v>
      </c>
      <c r="AZ305" s="35">
        <v>103231.26</v>
      </c>
      <c r="BA305" s="35">
        <v>104115.16</v>
      </c>
      <c r="BB305" s="35" t="e">
        <f t="array" aca="1" ref="BB305" ca="1">_xludf.XLOOKUP(C305,'PL TOTAL D0'!A:A,'PL TOTAL D0'!C:C,"")</f>
        <v>#NAME?</v>
      </c>
    </row>
    <row r="306" spans="1:54" ht="15.75" customHeight="1">
      <c r="A306" s="28" t="s">
        <v>18</v>
      </c>
      <c r="B306" s="3" t="s">
        <v>1198</v>
      </c>
      <c r="C306" s="4" t="s">
        <v>1199</v>
      </c>
      <c r="D306" s="7" t="s">
        <v>19</v>
      </c>
      <c r="E306" s="7" t="s">
        <v>20</v>
      </c>
      <c r="F306" s="7" t="s">
        <v>339</v>
      </c>
      <c r="G306" s="7" t="e">
        <f t="shared" ca="1" si="13"/>
        <v>#NAME?</v>
      </c>
      <c r="H306" s="29" t="s">
        <v>227</v>
      </c>
      <c r="I306" s="29" t="s">
        <v>41</v>
      </c>
      <c r="J306" s="7" t="str">
        <f t="shared" si="15"/>
        <v>Não</v>
      </c>
      <c r="K306" s="30">
        <v>45162</v>
      </c>
      <c r="L306" s="30"/>
      <c r="M306" s="7" t="s">
        <v>138</v>
      </c>
      <c r="N306" s="31">
        <v>1.4999999999999999E-2</v>
      </c>
      <c r="O306" s="7" t="s">
        <v>29</v>
      </c>
      <c r="P306" s="32">
        <v>0.1</v>
      </c>
      <c r="Q306" s="47"/>
      <c r="R306" s="33" t="s">
        <v>750</v>
      </c>
      <c r="S306" s="7" t="s">
        <v>220</v>
      </c>
      <c r="T306" s="7" t="s">
        <v>1200</v>
      </c>
      <c r="U306" s="7" t="s">
        <v>31</v>
      </c>
      <c r="V306" s="29" t="e">
        <f t="shared" ca="1" si="14"/>
        <v>#NAME?</v>
      </c>
      <c r="W306" s="7"/>
      <c r="X306" s="7"/>
      <c r="Y306" s="34" t="s">
        <v>222</v>
      </c>
      <c r="Z306" s="35"/>
      <c r="AA306" s="36">
        <v>45162</v>
      </c>
      <c r="AB306" s="37">
        <v>49075100008027</v>
      </c>
      <c r="AC306" s="35"/>
      <c r="AD306" s="35"/>
      <c r="AE306" s="35"/>
      <c r="AF306" s="35"/>
      <c r="AG306" s="35"/>
      <c r="AH306" s="35"/>
      <c r="AI306" s="35">
        <v>0</v>
      </c>
      <c r="AJ306" s="35">
        <v>0</v>
      </c>
      <c r="AK306" s="35">
        <v>0</v>
      </c>
      <c r="AL306" s="35">
        <v>0</v>
      </c>
      <c r="AM306" s="35">
        <v>215837.83</v>
      </c>
      <c r="AN306" s="35">
        <v>339032.61</v>
      </c>
      <c r="AO306" s="35">
        <v>334907.89</v>
      </c>
      <c r="AP306" s="35">
        <v>341266.8</v>
      </c>
      <c r="AQ306" s="35">
        <v>347862.26</v>
      </c>
      <c r="AR306" s="35">
        <v>291506.32</v>
      </c>
      <c r="AS306" s="35">
        <v>291958.98</v>
      </c>
      <c r="AT306" s="35">
        <v>294925.98</v>
      </c>
      <c r="AU306" s="35">
        <v>293014.21999999997</v>
      </c>
      <c r="AV306" s="35">
        <v>291363.09999999998</v>
      </c>
      <c r="AW306" s="35">
        <v>281582.3</v>
      </c>
      <c r="AX306" s="35">
        <v>285575</v>
      </c>
      <c r="AY306" s="35">
        <v>288456.62</v>
      </c>
      <c r="AZ306" s="35">
        <v>288085.88</v>
      </c>
      <c r="BA306" s="35">
        <v>284512.36</v>
      </c>
      <c r="BB306" s="35" t="e">
        <f t="array" aca="1" ref="BB306" ca="1">_xludf.XLOOKUP(C306,'PL TOTAL D0'!A:A,'PL TOTAL D0'!C:C,"")</f>
        <v>#NAME?</v>
      </c>
    </row>
    <row r="307" spans="1:54" ht="15.75" customHeight="1">
      <c r="A307" s="28" t="s">
        <v>18</v>
      </c>
      <c r="B307" s="3" t="s">
        <v>1201</v>
      </c>
      <c r="C307" s="4" t="s">
        <v>1202</v>
      </c>
      <c r="D307" s="7" t="s">
        <v>19</v>
      </c>
      <c r="E307" s="7" t="s">
        <v>20</v>
      </c>
      <c r="F307" s="7" t="s">
        <v>290</v>
      </c>
      <c r="G307" s="7" t="e">
        <f t="shared" ca="1" si="13"/>
        <v>#NAME?</v>
      </c>
      <c r="H307" s="29" t="s">
        <v>239</v>
      </c>
      <c r="I307" s="29" t="s">
        <v>519</v>
      </c>
      <c r="J307" s="7" t="str">
        <f t="shared" si="15"/>
        <v>Não</v>
      </c>
      <c r="K307" s="30">
        <v>45162</v>
      </c>
      <c r="L307" s="30"/>
      <c r="M307" s="7" t="s">
        <v>138</v>
      </c>
      <c r="N307" s="31">
        <v>1.4999999999999999E-2</v>
      </c>
      <c r="O307" s="7" t="s">
        <v>29</v>
      </c>
      <c r="P307" s="32">
        <v>0.1</v>
      </c>
      <c r="Q307" s="47"/>
      <c r="R307" s="33" t="s">
        <v>1203</v>
      </c>
      <c r="S307" s="7" t="s">
        <v>220</v>
      </c>
      <c r="T307" s="7" t="s">
        <v>1204</v>
      </c>
      <c r="U307" s="7" t="s">
        <v>94</v>
      </c>
      <c r="V307" s="29" t="e">
        <f t="shared" ca="1" si="14"/>
        <v>#NAME?</v>
      </c>
      <c r="W307" s="7"/>
      <c r="X307" s="7"/>
      <c r="Y307" s="34" t="s">
        <v>222</v>
      </c>
      <c r="Z307" s="35"/>
      <c r="AA307" s="36">
        <v>45162</v>
      </c>
      <c r="AB307" s="37">
        <v>49075100010188</v>
      </c>
      <c r="AC307" s="35"/>
      <c r="AD307" s="35"/>
      <c r="AE307" s="35"/>
      <c r="AF307" s="35"/>
      <c r="AG307" s="35"/>
      <c r="AH307" s="35">
        <v>0</v>
      </c>
      <c r="AI307" s="35">
        <v>0</v>
      </c>
      <c r="AJ307" s="35">
        <v>0</v>
      </c>
      <c r="AK307" s="35">
        <v>0</v>
      </c>
      <c r="AL307" s="35">
        <v>0</v>
      </c>
      <c r="AM307" s="35">
        <v>379303.12</v>
      </c>
      <c r="AN307" s="35">
        <v>380937.88</v>
      </c>
      <c r="AO307" s="35">
        <v>376718.5</v>
      </c>
      <c r="AP307" s="35">
        <v>385262.12</v>
      </c>
      <c r="AQ307" s="35">
        <v>392664.63</v>
      </c>
      <c r="AR307" s="35">
        <v>386516.66</v>
      </c>
      <c r="AS307" s="35">
        <v>388053.01</v>
      </c>
      <c r="AT307" s="35">
        <v>404628.32</v>
      </c>
      <c r="AU307" s="35">
        <v>400904.77</v>
      </c>
      <c r="AV307" s="35">
        <v>399765.9</v>
      </c>
      <c r="AW307" s="35">
        <v>402285</v>
      </c>
      <c r="AX307" s="35">
        <v>407855</v>
      </c>
      <c r="AY307" s="35">
        <v>44010.15</v>
      </c>
      <c r="AZ307" s="35">
        <v>827.9</v>
      </c>
      <c r="BA307" s="35">
        <v>828.21</v>
      </c>
      <c r="BB307" s="35" t="e">
        <f t="array" aca="1" ref="BB307" ca="1">_xludf.XLOOKUP(C307,'PL TOTAL D0'!A:A,'PL TOTAL D0'!C:C,"")</f>
        <v>#NAME?</v>
      </c>
    </row>
    <row r="308" spans="1:54" ht="15.75" customHeight="1">
      <c r="A308" s="28" t="s">
        <v>18</v>
      </c>
      <c r="B308" s="3" t="s">
        <v>1205</v>
      </c>
      <c r="C308" s="4" t="s">
        <v>1206</v>
      </c>
      <c r="D308" s="7" t="s">
        <v>19</v>
      </c>
      <c r="E308" s="7" t="s">
        <v>124</v>
      </c>
      <c r="F308" s="7" t="s">
        <v>404</v>
      </c>
      <c r="G308" s="7" t="e">
        <f t="shared" ca="1" si="13"/>
        <v>#NAME?</v>
      </c>
      <c r="H308" s="29" t="s">
        <v>239</v>
      </c>
      <c r="I308" s="29" t="s">
        <v>240</v>
      </c>
      <c r="J308" s="7" t="str">
        <f t="shared" si="15"/>
        <v>Não</v>
      </c>
      <c r="K308" s="30">
        <v>44928</v>
      </c>
      <c r="L308" s="7"/>
      <c r="M308" s="7" t="s">
        <v>100</v>
      </c>
      <c r="N308" s="31">
        <v>0.01</v>
      </c>
      <c r="O308" s="7" t="s">
        <v>41</v>
      </c>
      <c r="P308" s="32">
        <v>0</v>
      </c>
      <c r="Q308" s="33"/>
      <c r="R308" s="33" t="s">
        <v>1207</v>
      </c>
      <c r="S308" s="7" t="s">
        <v>220</v>
      </c>
      <c r="T308" s="7" t="s">
        <v>1208</v>
      </c>
      <c r="U308" s="7" t="s">
        <v>38</v>
      </c>
      <c r="V308" s="29" t="e">
        <f t="shared" ca="1" si="14"/>
        <v>#NAME?</v>
      </c>
      <c r="W308" s="7"/>
      <c r="X308" s="7"/>
      <c r="Y308" s="34" t="s">
        <v>330</v>
      </c>
      <c r="Z308" s="35"/>
      <c r="AA308" s="36">
        <v>44928</v>
      </c>
      <c r="AB308" s="37">
        <v>49075100012407</v>
      </c>
      <c r="AC308" s="35"/>
      <c r="AD308" s="35"/>
      <c r="AE308" s="35">
        <v>20142.900000000001</v>
      </c>
      <c r="AF308" s="35">
        <v>7109.61</v>
      </c>
      <c r="AG308" s="35">
        <v>7168.33</v>
      </c>
      <c r="AH308" s="35">
        <v>9.65</v>
      </c>
      <c r="AI308" s="35">
        <v>9.66</v>
      </c>
      <c r="AJ308" s="35">
        <v>9.67</v>
      </c>
      <c r="AK308" s="35">
        <v>9.67</v>
      </c>
      <c r="AL308" s="35">
        <v>9.68</v>
      </c>
      <c r="AM308" s="35">
        <v>9.69</v>
      </c>
      <c r="AN308" s="35">
        <v>9.6999999999999993</v>
      </c>
      <c r="AO308" s="35">
        <v>9.7100000000000009</v>
      </c>
      <c r="AP308" s="35">
        <v>9.7100000000000009</v>
      </c>
      <c r="AQ308" s="35">
        <v>9.7200000000000006</v>
      </c>
      <c r="AR308" s="35">
        <v>9.73</v>
      </c>
      <c r="AS308" s="35">
        <v>9.73</v>
      </c>
      <c r="AT308" s="35">
        <v>9.74</v>
      </c>
      <c r="AU308" s="35">
        <v>9.75</v>
      </c>
      <c r="AV308" s="35">
        <v>9.76</v>
      </c>
      <c r="AW308" s="35">
        <v>9.76</v>
      </c>
      <c r="AX308" s="35">
        <v>9.77</v>
      </c>
      <c r="AY308" s="35">
        <v>9.7799999999999994</v>
      </c>
      <c r="AZ308" s="35">
        <v>9.7799999999999994</v>
      </c>
      <c r="BA308" s="35">
        <v>9.7899999999999991</v>
      </c>
      <c r="BB308" s="35" t="e">
        <f t="array" aca="1" ref="BB308" ca="1">_xludf.XLOOKUP(C308,'PL TOTAL D0'!A:A,'PL TOTAL D0'!C:C,"")</f>
        <v>#NAME?</v>
      </c>
    </row>
    <row r="309" spans="1:54" ht="15.75" customHeight="1">
      <c r="A309" s="28" t="s">
        <v>18</v>
      </c>
      <c r="B309" s="3" t="s">
        <v>1209</v>
      </c>
      <c r="C309" s="4" t="s">
        <v>1210</v>
      </c>
      <c r="D309" s="7" t="s">
        <v>110</v>
      </c>
      <c r="E309" s="7" t="s">
        <v>38</v>
      </c>
      <c r="F309" s="7" t="s">
        <v>217</v>
      </c>
      <c r="G309" s="7" t="e">
        <f t="shared" ca="1" si="13"/>
        <v>#NAME?</v>
      </c>
      <c r="H309" s="29" t="s">
        <v>218</v>
      </c>
      <c r="I309" s="29" t="s">
        <v>41</v>
      </c>
      <c r="J309" s="7" t="s">
        <v>1211</v>
      </c>
      <c r="K309" s="30">
        <v>45392</v>
      </c>
      <c r="L309" s="76">
        <v>45525</v>
      </c>
      <c r="M309" s="7" t="s">
        <v>1212</v>
      </c>
      <c r="N309" s="31">
        <v>0.01</v>
      </c>
      <c r="O309" s="7" t="s">
        <v>41</v>
      </c>
      <c r="P309" s="32">
        <v>0</v>
      </c>
      <c r="Q309" s="33"/>
      <c r="R309" s="33"/>
      <c r="S309" s="7" t="s">
        <v>220</v>
      </c>
      <c r="T309" s="7" t="s">
        <v>1213</v>
      </c>
      <c r="U309" s="7" t="s">
        <v>955</v>
      </c>
      <c r="V309" s="29" t="e">
        <f t="shared" ca="1" si="14"/>
        <v>#NAME?</v>
      </c>
      <c r="W309" s="7"/>
      <c r="X309" s="7"/>
      <c r="Y309" s="34"/>
      <c r="Z309" s="35"/>
      <c r="AA309" s="36">
        <v>45392</v>
      </c>
      <c r="AB309" s="37">
        <v>49075100014361</v>
      </c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>
        <v>572257.07999999996</v>
      </c>
      <c r="AV309" s="35">
        <v>588819.80000000005</v>
      </c>
      <c r="AW309" s="35">
        <v>579849.80000000005</v>
      </c>
      <c r="AX309" s="35">
        <v>602189</v>
      </c>
      <c r="AY309" s="35">
        <v>0</v>
      </c>
      <c r="AZ309" s="35">
        <v>0</v>
      </c>
      <c r="BA309" s="35">
        <v>0</v>
      </c>
      <c r="BB309" s="35" t="e">
        <f t="array" aca="1" ref="BB309" ca="1">_xludf.XLOOKUP(C309,'PL TOTAL D0'!A:A,'PL TOTAL D0'!C:C,"")</f>
        <v>#NAME?</v>
      </c>
    </row>
    <row r="310" spans="1:54" ht="15.75" customHeight="1">
      <c r="A310" s="28" t="s">
        <v>18</v>
      </c>
      <c r="B310" s="3" t="s">
        <v>1214</v>
      </c>
      <c r="C310" s="4" t="s">
        <v>1215</v>
      </c>
      <c r="D310" s="7" t="s">
        <v>19</v>
      </c>
      <c r="E310" s="7" t="s">
        <v>124</v>
      </c>
      <c r="F310" s="7" t="s">
        <v>238</v>
      </c>
      <c r="G310" s="7" t="e">
        <f t="shared" ca="1" si="13"/>
        <v>#NAME?</v>
      </c>
      <c r="H310" s="29" t="s">
        <v>218</v>
      </c>
      <c r="I310" s="29" t="s">
        <v>41</v>
      </c>
      <c r="J310" s="7" t="str">
        <f t="shared" ref="J310:J346" si="16">IF(Q310=0,"Não","Sim")</f>
        <v>Não</v>
      </c>
      <c r="K310" s="30">
        <v>44951</v>
      </c>
      <c r="L310" s="30">
        <v>45126</v>
      </c>
      <c r="M310" s="7" t="s">
        <v>100</v>
      </c>
      <c r="N310" s="31">
        <v>1.2E-2</v>
      </c>
      <c r="O310" s="7" t="s">
        <v>41</v>
      </c>
      <c r="P310" s="32">
        <v>0</v>
      </c>
      <c r="Q310" s="47"/>
      <c r="R310" s="33"/>
      <c r="S310" s="7" t="s">
        <v>220</v>
      </c>
      <c r="T310" s="7" t="s">
        <v>1216</v>
      </c>
      <c r="U310" s="7" t="s">
        <v>124</v>
      </c>
      <c r="V310" s="29" t="e">
        <f t="shared" ca="1" si="14"/>
        <v>#NAME?</v>
      </c>
      <c r="W310" s="7"/>
      <c r="X310" s="7"/>
      <c r="Y310" s="34"/>
      <c r="Z310" s="35"/>
      <c r="AA310" s="36">
        <v>44951</v>
      </c>
      <c r="AB310" s="37"/>
      <c r="AC310" s="35"/>
      <c r="AD310" s="35"/>
      <c r="AE310" s="35"/>
      <c r="AF310" s="35">
        <v>174735.51</v>
      </c>
      <c r="AG310" s="35">
        <v>175767.51</v>
      </c>
      <c r="AH310" s="35">
        <v>150419.13</v>
      </c>
      <c r="AI310" s="35">
        <v>163652.6</v>
      </c>
      <c r="AJ310" s="35">
        <v>165822.31</v>
      </c>
      <c r="AK310" s="35">
        <v>167418.82999999999</v>
      </c>
      <c r="AL310" s="35">
        <v>0</v>
      </c>
      <c r="AM310" s="35">
        <v>0</v>
      </c>
      <c r="AN310" s="35">
        <v>0</v>
      </c>
      <c r="AO310" s="35">
        <v>0</v>
      </c>
      <c r="AP310" s="35">
        <v>0</v>
      </c>
      <c r="AQ310" s="35">
        <v>0</v>
      </c>
      <c r="AR310" s="35">
        <v>0</v>
      </c>
      <c r="AS310" s="35">
        <v>0</v>
      </c>
      <c r="AT310" s="35">
        <v>0</v>
      </c>
      <c r="AU310" s="35">
        <v>0</v>
      </c>
      <c r="AV310" s="35">
        <v>0</v>
      </c>
      <c r="AW310" s="35">
        <v>0</v>
      </c>
      <c r="AX310" s="35">
        <v>0</v>
      </c>
      <c r="AY310" s="35">
        <v>0</v>
      </c>
      <c r="AZ310" s="35">
        <v>0</v>
      </c>
      <c r="BA310" s="35">
        <v>0</v>
      </c>
      <c r="BB310" s="35" t="e">
        <f t="array" aca="1" ref="BB310" ca="1">_xludf.XLOOKUP(C310,'PL TOTAL D0'!A:A,'PL TOTAL D0'!C:C,"")</f>
        <v>#NAME?</v>
      </c>
    </row>
    <row r="311" spans="1:54" ht="15.75" customHeight="1">
      <c r="A311" s="28" t="s">
        <v>18</v>
      </c>
      <c r="B311" s="3" t="s">
        <v>1217</v>
      </c>
      <c r="C311" s="4" t="s">
        <v>1218</v>
      </c>
      <c r="D311" s="7" t="s">
        <v>19</v>
      </c>
      <c r="E311" s="7" t="s">
        <v>38</v>
      </c>
      <c r="F311" s="7" t="s">
        <v>99</v>
      </c>
      <c r="G311" s="7" t="e">
        <f t="shared" ca="1" si="13"/>
        <v>#NAME?</v>
      </c>
      <c r="H311" s="29" t="s">
        <v>239</v>
      </c>
      <c r="I311" s="29" t="s">
        <v>240</v>
      </c>
      <c r="J311" s="7" t="str">
        <f t="shared" si="16"/>
        <v>Não</v>
      </c>
      <c r="K311" s="30">
        <v>44924</v>
      </c>
      <c r="L311" s="7"/>
      <c r="M311" s="7" t="s">
        <v>100</v>
      </c>
      <c r="N311" s="31">
        <v>1.2E-2</v>
      </c>
      <c r="O311" s="7" t="s">
        <v>41</v>
      </c>
      <c r="P311" s="32">
        <v>0</v>
      </c>
      <c r="Q311" s="90"/>
      <c r="R311" s="90"/>
      <c r="S311" s="7" t="s">
        <v>220</v>
      </c>
      <c r="T311" s="7" t="s">
        <v>1219</v>
      </c>
      <c r="U311" s="7" t="s">
        <v>955</v>
      </c>
      <c r="V311" s="29" t="e">
        <f t="shared" ca="1" si="14"/>
        <v>#NAME?</v>
      </c>
      <c r="W311" s="7"/>
      <c r="X311" s="7"/>
      <c r="Y311" s="34" t="s">
        <v>330</v>
      </c>
      <c r="Z311" s="35"/>
      <c r="AA311" s="36">
        <v>44924</v>
      </c>
      <c r="AB311" s="37">
        <v>49075100005771</v>
      </c>
      <c r="AC311" s="35"/>
      <c r="AD311" s="35"/>
      <c r="AE311" s="35">
        <v>200089.91</v>
      </c>
      <c r="AF311" s="35">
        <v>202258.1</v>
      </c>
      <c r="AG311" s="35">
        <v>203853.38</v>
      </c>
      <c r="AH311" s="35">
        <v>206066.06</v>
      </c>
      <c r="AI311" s="35">
        <v>207604.09</v>
      </c>
      <c r="AJ311" s="35">
        <v>209789.01</v>
      </c>
      <c r="AK311" s="35">
        <v>211684.93</v>
      </c>
      <c r="AL311" s="35">
        <v>213546.39</v>
      </c>
      <c r="AM311" s="35">
        <v>215625.62</v>
      </c>
      <c r="AN311" s="35">
        <v>217385.52</v>
      </c>
      <c r="AO311" s="35">
        <v>219295.9</v>
      </c>
      <c r="AP311" s="35">
        <v>207.97</v>
      </c>
      <c r="AQ311" s="35">
        <v>21.27</v>
      </c>
      <c r="AR311" s="35">
        <v>21.27</v>
      </c>
      <c r="AS311" s="35">
        <v>136.82</v>
      </c>
      <c r="AT311" s="35">
        <v>137.32</v>
      </c>
      <c r="AU311" s="35">
        <v>138.53</v>
      </c>
      <c r="AV311" s="35">
        <v>139.24</v>
      </c>
      <c r="AW311" s="35">
        <v>140.34</v>
      </c>
      <c r="AX311" s="35">
        <v>141.6</v>
      </c>
      <c r="AY311" s="35">
        <v>142.84</v>
      </c>
      <c r="AZ311" s="35">
        <v>144.03</v>
      </c>
      <c r="BA311" s="35">
        <v>145.36000000000001</v>
      </c>
      <c r="BB311" s="35" t="e">
        <f t="array" aca="1" ref="BB311" ca="1">_xludf.XLOOKUP(C311,'PL TOTAL D0'!A:A,'PL TOTAL D0'!C:C,"")</f>
        <v>#NAME?</v>
      </c>
    </row>
    <row r="312" spans="1:54" ht="15.75" customHeight="1">
      <c r="A312" s="28" t="s">
        <v>18</v>
      </c>
      <c r="B312" s="3" t="s">
        <v>1220</v>
      </c>
      <c r="C312" s="4" t="s">
        <v>1221</v>
      </c>
      <c r="D312" s="7" t="s">
        <v>19</v>
      </c>
      <c r="E312" s="7" t="s">
        <v>38</v>
      </c>
      <c r="F312" s="7" t="s">
        <v>99</v>
      </c>
      <c r="G312" s="7" t="e">
        <f t="shared" ca="1" si="13"/>
        <v>#NAME?</v>
      </c>
      <c r="H312" s="29" t="s">
        <v>227</v>
      </c>
      <c r="I312" s="29" t="s">
        <v>41</v>
      </c>
      <c r="J312" s="7" t="str">
        <f t="shared" si="16"/>
        <v>Sim</v>
      </c>
      <c r="K312" s="30">
        <v>45467</v>
      </c>
      <c r="L312" s="7"/>
      <c r="M312" s="7" t="s">
        <v>547</v>
      </c>
      <c r="N312" s="31">
        <v>8.0000000000000002E-3</v>
      </c>
      <c r="O312" s="7" t="s">
        <v>41</v>
      </c>
      <c r="P312" s="32">
        <v>0</v>
      </c>
      <c r="Q312" s="33" t="s">
        <v>1222</v>
      </c>
      <c r="R312" s="90"/>
      <c r="S312" s="7" t="s">
        <v>264</v>
      </c>
      <c r="T312" s="7" t="s">
        <v>1223</v>
      </c>
      <c r="U312" s="7" t="s">
        <v>38</v>
      </c>
      <c r="V312" s="29" t="e">
        <f t="shared" ca="1" si="14"/>
        <v>#NAME?</v>
      </c>
      <c r="W312" s="7"/>
      <c r="X312" s="7" t="s">
        <v>230</v>
      </c>
      <c r="Y312" s="34" t="s">
        <v>222</v>
      </c>
      <c r="Z312" s="35"/>
      <c r="AA312" s="36">
        <v>45467</v>
      </c>
      <c r="AB312" s="37">
        <v>49075100014914</v>
      </c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>
        <v>0</v>
      </c>
      <c r="AX312" s="35">
        <v>850511.4</v>
      </c>
      <c r="AY312" s="35">
        <v>858378.29</v>
      </c>
      <c r="AZ312" s="35">
        <v>865281.54</v>
      </c>
      <c r="BA312" s="35">
        <v>872494.33</v>
      </c>
      <c r="BB312" s="35" t="e">
        <f t="array" aca="1" ref="BB312" ca="1">_xludf.XLOOKUP(C312,'PL TOTAL D0'!A:A,'PL TOTAL D0'!C:C,"")</f>
        <v>#NAME?</v>
      </c>
    </row>
    <row r="313" spans="1:54" ht="15.75" customHeight="1">
      <c r="A313" s="28" t="s">
        <v>18</v>
      </c>
      <c r="B313" s="3" t="s">
        <v>1224</v>
      </c>
      <c r="C313" s="4" t="s">
        <v>1225</v>
      </c>
      <c r="D313" s="7" t="s">
        <v>19</v>
      </c>
      <c r="E313" s="7" t="s">
        <v>20</v>
      </c>
      <c r="F313" s="7" t="s">
        <v>697</v>
      </c>
      <c r="G313" s="7" t="e">
        <f t="shared" ca="1" si="13"/>
        <v>#NAME?</v>
      </c>
      <c r="H313" s="29" t="s">
        <v>239</v>
      </c>
      <c r="I313" s="29" t="s">
        <v>240</v>
      </c>
      <c r="J313" s="7" t="str">
        <f t="shared" si="16"/>
        <v>Não</v>
      </c>
      <c r="K313" s="30">
        <v>45166</v>
      </c>
      <c r="L313" s="30"/>
      <c r="M313" s="7" t="s">
        <v>100</v>
      </c>
      <c r="N313" s="31">
        <v>7.0000000000000001E-3</v>
      </c>
      <c r="O313" s="7" t="s">
        <v>41</v>
      </c>
      <c r="P313" s="32">
        <v>0</v>
      </c>
      <c r="Q313" s="90"/>
      <c r="R313" s="33" t="s">
        <v>1226</v>
      </c>
      <c r="S313" s="7" t="s">
        <v>220</v>
      </c>
      <c r="T313" s="7" t="s">
        <v>1227</v>
      </c>
      <c r="U313" s="7" t="s">
        <v>31</v>
      </c>
      <c r="V313" s="29" t="e">
        <f t="shared" ca="1" si="14"/>
        <v>#NAME?</v>
      </c>
      <c r="W313" s="7"/>
      <c r="X313" s="7"/>
      <c r="Y313" s="34" t="s">
        <v>222</v>
      </c>
      <c r="Z313" s="35"/>
      <c r="AA313" s="36">
        <v>45166</v>
      </c>
      <c r="AB313" s="37">
        <v>49075100011427</v>
      </c>
      <c r="AC313" s="35"/>
      <c r="AD313" s="35"/>
      <c r="AE313" s="35"/>
      <c r="AF313" s="35"/>
      <c r="AG313" s="35"/>
      <c r="AH313" s="35"/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0</v>
      </c>
      <c r="AT313" s="35">
        <v>0</v>
      </c>
      <c r="AU313" s="35">
        <v>0</v>
      </c>
      <c r="AV313" s="35">
        <v>0</v>
      </c>
      <c r="AW313" s="35">
        <v>0</v>
      </c>
      <c r="AX313" s="35">
        <v>0</v>
      </c>
      <c r="AY313" s="35">
        <v>0</v>
      </c>
      <c r="AZ313" s="35">
        <v>0</v>
      </c>
      <c r="BA313" s="35">
        <v>0</v>
      </c>
      <c r="BB313" s="35" t="e">
        <f t="array" aca="1" ref="BB313" ca="1">_xludf.XLOOKUP(C313,'PL TOTAL D0'!A:A,'PL TOTAL D0'!C:C,"")</f>
        <v>#NAME?</v>
      </c>
    </row>
    <row r="314" spans="1:54" ht="15.75" customHeight="1">
      <c r="A314" s="28" t="s">
        <v>18</v>
      </c>
      <c r="B314" s="83" t="s">
        <v>1228</v>
      </c>
      <c r="C314" s="15" t="s">
        <v>1229</v>
      </c>
      <c r="D314" s="7" t="s">
        <v>19</v>
      </c>
      <c r="E314" s="7" t="s">
        <v>124</v>
      </c>
      <c r="F314" s="7" t="s">
        <v>238</v>
      </c>
      <c r="G314" s="7" t="e">
        <f t="shared" ca="1" si="13"/>
        <v>#NAME?</v>
      </c>
      <c r="H314" s="29" t="s">
        <v>218</v>
      </c>
      <c r="I314" s="29" t="s">
        <v>41</v>
      </c>
      <c r="J314" s="7" t="str">
        <f t="shared" si="16"/>
        <v>Não</v>
      </c>
      <c r="K314" s="30">
        <v>45219</v>
      </c>
      <c r="L314" s="30">
        <v>45539</v>
      </c>
      <c r="M314" s="7" t="s">
        <v>100</v>
      </c>
      <c r="N314" s="118">
        <v>8.0000000000000002E-3</v>
      </c>
      <c r="O314" s="7" t="s">
        <v>41</v>
      </c>
      <c r="P314" s="32">
        <v>0</v>
      </c>
      <c r="Q314" s="33"/>
      <c r="R314" s="33"/>
      <c r="S314" s="7" t="s">
        <v>264</v>
      </c>
      <c r="T314" s="7" t="s">
        <v>1230</v>
      </c>
      <c r="U314" s="7" t="s">
        <v>124</v>
      </c>
      <c r="V314" s="29" t="e">
        <f t="shared" ca="1" si="14"/>
        <v>#NAME?</v>
      </c>
      <c r="W314" s="7"/>
      <c r="X314" s="7"/>
      <c r="Y314" s="34" t="s">
        <v>222</v>
      </c>
      <c r="Z314" s="35"/>
      <c r="AA314" s="36">
        <v>45219</v>
      </c>
      <c r="AB314" s="37">
        <v>49075100012482</v>
      </c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>
        <v>0</v>
      </c>
      <c r="AP314" s="35">
        <v>0</v>
      </c>
      <c r="AQ314" s="35">
        <v>0</v>
      </c>
      <c r="AR314" s="35">
        <v>0</v>
      </c>
      <c r="AS314" s="35">
        <v>886613.59</v>
      </c>
      <c r="AT314" s="35">
        <v>983365.96</v>
      </c>
      <c r="AU314" s="35">
        <v>1493039.19</v>
      </c>
      <c r="AV314" s="35">
        <v>2057689</v>
      </c>
      <c r="AW314" s="35">
        <v>2075857</v>
      </c>
      <c r="AX314" s="35">
        <v>2259102</v>
      </c>
      <c r="AY314" s="35">
        <v>2165469.91</v>
      </c>
      <c r="AZ314" s="35">
        <v>0</v>
      </c>
      <c r="BA314" s="35">
        <v>0</v>
      </c>
      <c r="BB314" s="35" t="e">
        <f t="array" aca="1" ref="BB314" ca="1">_xludf.XLOOKUP(C314,'PL TOTAL D0'!A:A,'PL TOTAL D0'!C:C,"")</f>
        <v>#NAME?</v>
      </c>
    </row>
    <row r="315" spans="1:54" ht="15.75" customHeight="1">
      <c r="A315" s="28" t="s">
        <v>18</v>
      </c>
      <c r="B315" s="3" t="s">
        <v>1231</v>
      </c>
      <c r="C315" s="4" t="s">
        <v>1232</v>
      </c>
      <c r="D315" s="7" t="s">
        <v>19</v>
      </c>
      <c r="E315" s="7" t="s">
        <v>124</v>
      </c>
      <c r="F315" s="7" t="s">
        <v>238</v>
      </c>
      <c r="G315" s="7" t="e">
        <f t="shared" ca="1" si="13"/>
        <v>#NAME?</v>
      </c>
      <c r="H315" s="29" t="s">
        <v>239</v>
      </c>
      <c r="I315" s="29" t="s">
        <v>240</v>
      </c>
      <c r="J315" s="7" t="str">
        <f t="shared" si="16"/>
        <v>Não</v>
      </c>
      <c r="K315" s="30">
        <v>44998</v>
      </c>
      <c r="L315" s="7"/>
      <c r="M315" s="7" t="s">
        <v>100</v>
      </c>
      <c r="N315" s="31">
        <v>1.2E-2</v>
      </c>
      <c r="O315" s="7" t="s">
        <v>41</v>
      </c>
      <c r="P315" s="32">
        <v>0</v>
      </c>
      <c r="Q315" s="90"/>
      <c r="R315" s="90"/>
      <c r="S315" s="7" t="s">
        <v>220</v>
      </c>
      <c r="T315" s="7" t="s">
        <v>1233</v>
      </c>
      <c r="U315" s="7" t="s">
        <v>124</v>
      </c>
      <c r="V315" s="29" t="e">
        <f t="shared" ca="1" si="14"/>
        <v>#NAME?</v>
      </c>
      <c r="W315" s="7"/>
      <c r="X315" s="7"/>
      <c r="Y315" s="34" t="s">
        <v>222</v>
      </c>
      <c r="Z315" s="35"/>
      <c r="AA315" s="36">
        <v>44998</v>
      </c>
      <c r="AB315" s="37">
        <v>49075100008558</v>
      </c>
      <c r="AC315" s="35"/>
      <c r="AD315" s="35"/>
      <c r="AE315" s="35"/>
      <c r="AF315" s="35"/>
      <c r="AG315" s="35">
        <v>21865.15</v>
      </c>
      <c r="AH315" s="35">
        <v>43465.11</v>
      </c>
      <c r="AI315" s="35">
        <v>43794.1</v>
      </c>
      <c r="AJ315" s="35">
        <v>43995.85</v>
      </c>
      <c r="AK315" s="35">
        <v>44411.94</v>
      </c>
      <c r="AL315" s="35">
        <v>43803.839999999997</v>
      </c>
      <c r="AM315" s="35">
        <v>8628.77</v>
      </c>
      <c r="AN315" s="35">
        <v>8648.56</v>
      </c>
      <c r="AO315" s="35">
        <v>8712.66</v>
      </c>
      <c r="AP315" s="35">
        <v>8769.11</v>
      </c>
      <c r="AQ315" s="35">
        <v>8830.75</v>
      </c>
      <c r="AR315" s="35">
        <v>8914.99</v>
      </c>
      <c r="AS315" s="35">
        <v>8989.08</v>
      </c>
      <c r="AT315" s="35">
        <v>9079.5</v>
      </c>
      <c r="AU315" s="35">
        <v>9175.44</v>
      </c>
      <c r="AV315" s="35">
        <v>9241.1</v>
      </c>
      <c r="AW315" s="35">
        <v>9315.07</v>
      </c>
      <c r="AX315" s="35">
        <v>0</v>
      </c>
      <c r="AY315" s="35">
        <v>0.03</v>
      </c>
      <c r="AZ315" s="35">
        <v>0.03</v>
      </c>
      <c r="BA315" s="35">
        <v>0.03</v>
      </c>
      <c r="BB315" s="35" t="e">
        <f t="array" aca="1" ref="BB315" ca="1">_xludf.XLOOKUP(C315,'PL TOTAL D0'!A:A,'PL TOTAL D0'!C:C,"")</f>
        <v>#NAME?</v>
      </c>
    </row>
    <row r="316" spans="1:54" ht="15.75" customHeight="1">
      <c r="A316" s="28" t="s">
        <v>18</v>
      </c>
      <c r="B316" s="3" t="s">
        <v>1234</v>
      </c>
      <c r="C316" s="4" t="s">
        <v>1235</v>
      </c>
      <c r="D316" s="7" t="s">
        <v>19</v>
      </c>
      <c r="E316" s="7" t="s">
        <v>38</v>
      </c>
      <c r="F316" s="7" t="s">
        <v>446</v>
      </c>
      <c r="G316" s="7" t="e">
        <f t="shared" ca="1" si="13"/>
        <v>#NAME?</v>
      </c>
      <c r="H316" s="29" t="s">
        <v>239</v>
      </c>
      <c r="I316" s="29" t="s">
        <v>286</v>
      </c>
      <c r="J316" s="7" t="str">
        <f t="shared" si="16"/>
        <v>Não</v>
      </c>
      <c r="K316" s="30">
        <v>45086</v>
      </c>
      <c r="L316" s="7"/>
      <c r="M316" s="7" t="s">
        <v>251</v>
      </c>
      <c r="N316" s="31">
        <v>0</v>
      </c>
      <c r="O316" s="7" t="s">
        <v>41</v>
      </c>
      <c r="P316" s="32">
        <v>0</v>
      </c>
      <c r="Q316" s="33"/>
      <c r="R316" s="33" t="s">
        <v>1236</v>
      </c>
      <c r="S316" s="7" t="s">
        <v>220</v>
      </c>
      <c r="T316" s="7" t="s">
        <v>1237</v>
      </c>
      <c r="U316" s="7" t="s">
        <v>38</v>
      </c>
      <c r="V316" s="29" t="e">
        <f t="shared" ca="1" si="14"/>
        <v>#NAME?</v>
      </c>
      <c r="W316" s="7"/>
      <c r="X316" s="7"/>
      <c r="Y316" s="34" t="s">
        <v>222</v>
      </c>
      <c r="Z316" s="35"/>
      <c r="AA316" s="36">
        <v>45086</v>
      </c>
      <c r="AB316" s="37">
        <v>49075100010145</v>
      </c>
      <c r="AC316" s="35"/>
      <c r="AD316" s="35"/>
      <c r="AE316" s="35"/>
      <c r="AF316" s="35"/>
      <c r="AG316" s="35"/>
      <c r="AH316" s="35"/>
      <c r="AI316" s="35"/>
      <c r="AJ316" s="35">
        <v>0</v>
      </c>
      <c r="AK316" s="35">
        <v>25144.17</v>
      </c>
      <c r="AL316" s="35">
        <v>25359.46</v>
      </c>
      <c r="AM316" s="35">
        <v>25603.34</v>
      </c>
      <c r="AN316" s="35">
        <v>25643.06</v>
      </c>
      <c r="AO316" s="35">
        <v>25817.29</v>
      </c>
      <c r="AP316" s="35">
        <v>25753.040000000001</v>
      </c>
      <c r="AQ316" s="35">
        <v>25949.84</v>
      </c>
      <c r="AR316" s="35">
        <v>26197.119999999999</v>
      </c>
      <c r="AS316" s="35">
        <v>26382.92</v>
      </c>
      <c r="AT316" s="35">
        <v>26561.96</v>
      </c>
      <c r="AU316" s="35">
        <v>25673.55</v>
      </c>
      <c r="AV316" s="35">
        <v>25878.66</v>
      </c>
      <c r="AW316" s="35">
        <v>25936.27</v>
      </c>
      <c r="AX316" s="35">
        <v>26178.17</v>
      </c>
      <c r="AY316" s="35">
        <v>24382.5</v>
      </c>
      <c r="AZ316" s="35">
        <v>24575.11</v>
      </c>
      <c r="BA316" s="35">
        <v>24811.35</v>
      </c>
      <c r="BB316" s="35" t="e">
        <f t="array" aca="1" ref="BB316" ca="1">_xludf.XLOOKUP(C316,'PL TOTAL D0'!A:A,'PL TOTAL D0'!C:C,"")</f>
        <v>#NAME?</v>
      </c>
    </row>
    <row r="317" spans="1:54" ht="15.75" customHeight="1">
      <c r="A317" s="28" t="s">
        <v>18</v>
      </c>
      <c r="B317" s="17" t="s">
        <v>1238</v>
      </c>
      <c r="C317" s="39" t="s">
        <v>1239</v>
      </c>
      <c r="D317" s="7" t="s">
        <v>19</v>
      </c>
      <c r="E317" s="7" t="s">
        <v>20</v>
      </c>
      <c r="F317" s="9" t="s">
        <v>290</v>
      </c>
      <c r="G317" s="7" t="e">
        <f t="shared" ca="1" si="13"/>
        <v>#NAME?</v>
      </c>
      <c r="H317" s="29" t="s">
        <v>239</v>
      </c>
      <c r="I317" s="29" t="s">
        <v>240</v>
      </c>
      <c r="J317" s="7" t="str">
        <f t="shared" si="16"/>
        <v>Não</v>
      </c>
      <c r="K317" s="30">
        <v>45212</v>
      </c>
      <c r="L317" s="7"/>
      <c r="M317" s="7" t="s">
        <v>251</v>
      </c>
      <c r="N317" s="31">
        <v>0</v>
      </c>
      <c r="O317" s="7" t="s">
        <v>41</v>
      </c>
      <c r="P317" s="32">
        <v>0</v>
      </c>
      <c r="Q317" s="28"/>
      <c r="R317" s="33"/>
      <c r="S317" s="7" t="s">
        <v>220</v>
      </c>
      <c r="T317" s="7" t="s">
        <v>1240</v>
      </c>
      <c r="U317" s="7" t="s">
        <v>94</v>
      </c>
      <c r="V317" s="29" t="e">
        <f t="shared" ca="1" si="14"/>
        <v>#NAME?</v>
      </c>
      <c r="W317" s="7"/>
      <c r="X317" s="7"/>
      <c r="Y317" s="34" t="s">
        <v>222</v>
      </c>
      <c r="Z317" s="35"/>
      <c r="AA317" s="36">
        <v>45212</v>
      </c>
      <c r="AB317" s="37">
        <v>49075100012415</v>
      </c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>
        <v>20580.91</v>
      </c>
      <c r="AP317" s="35">
        <v>20755.490000000002</v>
      </c>
      <c r="AQ317" s="35">
        <v>20889.91</v>
      </c>
      <c r="AR317" s="35">
        <v>0</v>
      </c>
      <c r="AS317" s="35">
        <v>0.09</v>
      </c>
      <c r="AT317" s="35">
        <v>0.09</v>
      </c>
      <c r="AU317" s="35">
        <v>0.09</v>
      </c>
      <c r="AV317" s="35">
        <v>0.09</v>
      </c>
      <c r="AW317" s="35">
        <v>0.09</v>
      </c>
      <c r="AX317" s="35">
        <v>0.09</v>
      </c>
      <c r="AY317" s="35">
        <v>0.09</v>
      </c>
      <c r="AZ317" s="35">
        <v>0.09</v>
      </c>
      <c r="BA317" s="35">
        <v>0.09</v>
      </c>
      <c r="BB317" s="35" t="e">
        <f t="array" aca="1" ref="BB317" ca="1">_xludf.XLOOKUP(C317,'PL TOTAL D0'!A:A,'PL TOTAL D0'!C:C,"")</f>
        <v>#NAME?</v>
      </c>
    </row>
    <row r="318" spans="1:54" ht="15.75" customHeight="1">
      <c r="A318" s="28" t="s">
        <v>18</v>
      </c>
      <c r="B318" s="17" t="s">
        <v>1241</v>
      </c>
      <c r="C318" s="39" t="s">
        <v>1242</v>
      </c>
      <c r="D318" s="7" t="s">
        <v>19</v>
      </c>
      <c r="E318" s="7" t="s">
        <v>38</v>
      </c>
      <c r="F318" s="9" t="s">
        <v>1068</v>
      </c>
      <c r="G318" s="7" t="e">
        <f t="shared" ca="1" si="13"/>
        <v>#NAME?</v>
      </c>
      <c r="H318" s="29" t="s">
        <v>227</v>
      </c>
      <c r="I318" s="29" t="s">
        <v>41</v>
      </c>
      <c r="J318" s="7" t="str">
        <f t="shared" si="16"/>
        <v>Não</v>
      </c>
      <c r="K318" s="30">
        <v>45454</v>
      </c>
      <c r="L318" s="7"/>
      <c r="M318" s="7" t="s">
        <v>100</v>
      </c>
      <c r="N318" s="31">
        <v>1.2E-2</v>
      </c>
      <c r="O318" s="7" t="s">
        <v>41</v>
      </c>
      <c r="P318" s="32">
        <v>0</v>
      </c>
      <c r="Q318" s="28"/>
      <c r="R318" s="33"/>
      <c r="S318" s="7" t="s">
        <v>220</v>
      </c>
      <c r="T318" s="7" t="s">
        <v>1243</v>
      </c>
      <c r="U318" s="7" t="s">
        <v>31</v>
      </c>
      <c r="V318" s="29" t="e">
        <f t="shared" ca="1" si="14"/>
        <v>#NAME?</v>
      </c>
      <c r="W318" s="7"/>
      <c r="X318" s="7" t="s">
        <v>32</v>
      </c>
      <c r="Y318" s="34" t="s">
        <v>222</v>
      </c>
      <c r="Z318" s="35"/>
      <c r="AA318" s="36">
        <v>45454</v>
      </c>
      <c r="AB318" s="37">
        <v>49075100015120</v>
      </c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>
        <v>125681.7</v>
      </c>
      <c r="AX318" s="35">
        <v>153893.79999999999</v>
      </c>
      <c r="AY318" s="35">
        <v>155321.13</v>
      </c>
      <c r="AZ318" s="35">
        <v>156486.46</v>
      </c>
      <c r="BA318" s="35">
        <v>141010.93</v>
      </c>
      <c r="BB318" s="35" t="e">
        <f t="array" aca="1" ref="BB318" ca="1">_xludf.XLOOKUP(C318,'PL TOTAL D0'!A:A,'PL TOTAL D0'!C:C,"")</f>
        <v>#NAME?</v>
      </c>
    </row>
    <row r="319" spans="1:54" ht="15.75" customHeight="1">
      <c r="A319" s="28" t="s">
        <v>18</v>
      </c>
      <c r="B319" s="17" t="s">
        <v>1244</v>
      </c>
      <c r="C319" s="39" t="s">
        <v>1245</v>
      </c>
      <c r="D319" s="7" t="s">
        <v>19</v>
      </c>
      <c r="E319" s="7" t="s">
        <v>38</v>
      </c>
      <c r="F319" s="9" t="s">
        <v>99</v>
      </c>
      <c r="G319" s="7" t="e">
        <f t="shared" ca="1" si="13"/>
        <v>#NAME?</v>
      </c>
      <c r="H319" s="29" t="s">
        <v>245</v>
      </c>
      <c r="I319" s="29" t="s">
        <v>298</v>
      </c>
      <c r="J319" s="7" t="str">
        <f t="shared" si="16"/>
        <v>Não</v>
      </c>
      <c r="K319" s="30">
        <v>45582</v>
      </c>
      <c r="L319" s="7"/>
      <c r="M319" s="7" t="s">
        <v>251</v>
      </c>
      <c r="N319" s="31">
        <v>0</v>
      </c>
      <c r="O319" s="7" t="s">
        <v>41</v>
      </c>
      <c r="P319" s="32">
        <v>0</v>
      </c>
      <c r="Q319" s="28"/>
      <c r="R319" s="33"/>
      <c r="S319" s="7" t="s">
        <v>220</v>
      </c>
      <c r="T319" s="7" t="s">
        <v>1246</v>
      </c>
      <c r="U319" s="7" t="s">
        <v>38</v>
      </c>
      <c r="V319" s="29" t="e">
        <f t="shared" ca="1" si="14"/>
        <v>#NAME?</v>
      </c>
      <c r="W319" s="7"/>
      <c r="X319" s="7" t="s">
        <v>230</v>
      </c>
      <c r="Y319" s="34"/>
      <c r="Z319" s="35"/>
      <c r="AA319" s="36"/>
      <c r="AB319" s="37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>
        <v>511.87</v>
      </c>
      <c r="BB319" s="35" t="e">
        <f t="array" aca="1" ref="BB319" ca="1">_xludf.XLOOKUP(C319,'PL TOTAL D0'!A:A,'PL TOTAL D0'!C:C,"")</f>
        <v>#NAME?</v>
      </c>
    </row>
    <row r="320" spans="1:54" ht="15.75" customHeight="1">
      <c r="A320" s="28" t="s">
        <v>18</v>
      </c>
      <c r="B320" s="3" t="s">
        <v>1247</v>
      </c>
      <c r="C320" s="4" t="s">
        <v>1248</v>
      </c>
      <c r="D320" s="7" t="s">
        <v>19</v>
      </c>
      <c r="E320" s="7" t="s">
        <v>124</v>
      </c>
      <c r="F320" s="7" t="s">
        <v>244</v>
      </c>
      <c r="G320" s="7" t="e">
        <f t="shared" ca="1" si="13"/>
        <v>#NAME?</v>
      </c>
      <c r="H320" s="29" t="s">
        <v>227</v>
      </c>
      <c r="I320" s="29" t="s">
        <v>41</v>
      </c>
      <c r="J320" s="7" t="str">
        <f t="shared" si="16"/>
        <v>Não</v>
      </c>
      <c r="K320" s="30">
        <v>45086</v>
      </c>
      <c r="L320" s="7"/>
      <c r="M320" s="7" t="s">
        <v>100</v>
      </c>
      <c r="N320" s="31">
        <v>1.2E-2</v>
      </c>
      <c r="O320" s="7" t="s">
        <v>41</v>
      </c>
      <c r="P320" s="32">
        <v>0</v>
      </c>
      <c r="Q320" s="33"/>
      <c r="R320" s="90"/>
      <c r="S320" s="7" t="s">
        <v>220</v>
      </c>
      <c r="T320" s="7" t="s">
        <v>1249</v>
      </c>
      <c r="U320" s="7" t="s">
        <v>124</v>
      </c>
      <c r="V320" s="29" t="e">
        <f t="shared" ca="1" si="14"/>
        <v>#NAME?</v>
      </c>
      <c r="W320" s="7"/>
      <c r="X320" s="7"/>
      <c r="Y320" s="34" t="s">
        <v>222</v>
      </c>
      <c r="Z320" s="35"/>
      <c r="AA320" s="36">
        <v>45086</v>
      </c>
      <c r="AB320" s="37">
        <v>49075100005958</v>
      </c>
      <c r="AC320" s="35"/>
      <c r="AD320" s="35"/>
      <c r="AE320" s="35"/>
      <c r="AF320" s="35"/>
      <c r="AG320" s="35"/>
      <c r="AH320" s="35"/>
      <c r="AI320" s="35"/>
      <c r="AJ320" s="35"/>
      <c r="AK320" s="35">
        <v>130886.44</v>
      </c>
      <c r="AL320" s="35">
        <v>132006.38</v>
      </c>
      <c r="AM320" s="35">
        <v>133338.15</v>
      </c>
      <c r="AN320" s="35">
        <v>119244.02</v>
      </c>
      <c r="AO320" s="35">
        <v>106189.75999999999</v>
      </c>
      <c r="AP320" s="35">
        <v>106947</v>
      </c>
      <c r="AQ320" s="35">
        <v>61874.96</v>
      </c>
      <c r="AR320" s="35">
        <v>62390.42</v>
      </c>
      <c r="AS320" s="35">
        <v>62854.8</v>
      </c>
      <c r="AT320" s="35">
        <v>57945.120000000003</v>
      </c>
      <c r="AU320" s="35">
        <v>58386.23</v>
      </c>
      <c r="AV320" s="35">
        <v>58807.360000000001</v>
      </c>
      <c r="AW320" s="35">
        <v>14752.63</v>
      </c>
      <c r="AX320" s="35">
        <v>14861.67</v>
      </c>
      <c r="AY320" s="35">
        <v>14973.35</v>
      </c>
      <c r="AZ320" s="35">
        <v>15053.03</v>
      </c>
      <c r="BA320" s="35">
        <v>15176.2</v>
      </c>
      <c r="BB320" s="35" t="e">
        <f t="array" aca="1" ref="BB320" ca="1">_xludf.XLOOKUP(C320,'PL TOTAL D0'!A:A,'PL TOTAL D0'!C:C,"")</f>
        <v>#NAME?</v>
      </c>
    </row>
    <row r="321" spans="1:54" ht="15.75" customHeight="1">
      <c r="A321" s="28" t="s">
        <v>18</v>
      </c>
      <c r="B321" s="3" t="s">
        <v>1250</v>
      </c>
      <c r="C321" s="44" t="s">
        <v>1251</v>
      </c>
      <c r="D321" s="7" t="s">
        <v>110</v>
      </c>
      <c r="E321" s="7" t="s">
        <v>38</v>
      </c>
      <c r="F321" s="7" t="s">
        <v>217</v>
      </c>
      <c r="G321" s="7" t="e">
        <f t="shared" ca="1" si="13"/>
        <v>#NAME?</v>
      </c>
      <c r="H321" s="29" t="s">
        <v>218</v>
      </c>
      <c r="I321" s="29" t="s">
        <v>41</v>
      </c>
      <c r="J321" s="7" t="str">
        <f t="shared" si="16"/>
        <v>Não</v>
      </c>
      <c r="K321" s="30">
        <v>45173</v>
      </c>
      <c r="L321" s="30">
        <v>45513</v>
      </c>
      <c r="M321" s="7" t="s">
        <v>138</v>
      </c>
      <c r="N321" s="31">
        <v>0.01</v>
      </c>
      <c r="O321" s="7" t="s">
        <v>29</v>
      </c>
      <c r="P321" s="32">
        <v>0.1</v>
      </c>
      <c r="Q321" s="33"/>
      <c r="R321" s="90" t="s">
        <v>777</v>
      </c>
      <c r="S321" s="7" t="s">
        <v>220</v>
      </c>
      <c r="T321" s="7" t="s">
        <v>1252</v>
      </c>
      <c r="U321" s="7" t="s">
        <v>38</v>
      </c>
      <c r="V321" s="29" t="e">
        <f t="shared" ca="1" si="14"/>
        <v>#NAME?</v>
      </c>
      <c r="W321" s="7"/>
      <c r="X321" s="7"/>
      <c r="Y321" s="34" t="s">
        <v>222</v>
      </c>
      <c r="Z321" s="35"/>
      <c r="AA321" s="36">
        <v>45173</v>
      </c>
      <c r="AB321" s="37">
        <v>49075100007950</v>
      </c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>
        <v>272748.49</v>
      </c>
      <c r="AN321" s="35">
        <v>406616.99</v>
      </c>
      <c r="AO321" s="35">
        <v>408579.22</v>
      </c>
      <c r="AP321" s="35">
        <v>414068.26</v>
      </c>
      <c r="AQ321" s="35">
        <v>421408.31</v>
      </c>
      <c r="AR321" s="35">
        <v>416908.41</v>
      </c>
      <c r="AS321" s="35">
        <v>421109.72</v>
      </c>
      <c r="AT321" s="35">
        <v>425000.19</v>
      </c>
      <c r="AU321" s="35">
        <v>421252.01</v>
      </c>
      <c r="AV321" s="35">
        <v>419970.6</v>
      </c>
      <c r="AW321" s="35">
        <v>422664.1</v>
      </c>
      <c r="AX321" s="35">
        <v>0</v>
      </c>
      <c r="AY321" s="35">
        <v>0</v>
      </c>
      <c r="AZ321" s="35">
        <v>0</v>
      </c>
      <c r="BA321" s="35">
        <v>0</v>
      </c>
      <c r="BB321" s="35" t="e">
        <f t="array" aca="1" ref="BB321" ca="1">_xludf.XLOOKUP(C321,'PL TOTAL D0'!A:A,'PL TOTAL D0'!C:C,"")</f>
        <v>#NAME?</v>
      </c>
    </row>
    <row r="322" spans="1:54" ht="15.75" customHeight="1">
      <c r="A322" s="28" t="s">
        <v>18</v>
      </c>
      <c r="B322" s="3" t="s">
        <v>1253</v>
      </c>
      <c r="C322" s="4" t="s">
        <v>1254</v>
      </c>
      <c r="D322" s="7" t="s">
        <v>110</v>
      </c>
      <c r="E322" s="7" t="s">
        <v>38</v>
      </c>
      <c r="F322" s="7" t="s">
        <v>279</v>
      </c>
      <c r="G322" s="7" t="e">
        <f t="shared" ca="1" si="13"/>
        <v>#NAME?</v>
      </c>
      <c r="H322" s="29" t="s">
        <v>239</v>
      </c>
      <c r="I322" s="29" t="s">
        <v>280</v>
      </c>
      <c r="J322" s="7" t="str">
        <f t="shared" si="16"/>
        <v>Sim</v>
      </c>
      <c r="K322" s="30">
        <v>45279</v>
      </c>
      <c r="L322" s="7"/>
      <c r="M322" s="7" t="s">
        <v>87</v>
      </c>
      <c r="N322" s="31">
        <v>3.0000000000000001E-3</v>
      </c>
      <c r="O322" s="7" t="s">
        <v>41</v>
      </c>
      <c r="P322" s="32">
        <v>0</v>
      </c>
      <c r="Q322" s="41" t="s">
        <v>148</v>
      </c>
      <c r="R322" s="90"/>
      <c r="S322" s="7" t="s">
        <v>220</v>
      </c>
      <c r="T322" s="7" t="s">
        <v>1255</v>
      </c>
      <c r="U322" s="7" t="s">
        <v>38</v>
      </c>
      <c r="V322" s="29" t="e">
        <f t="shared" ca="1" si="14"/>
        <v>#NAME?</v>
      </c>
      <c r="W322" s="7"/>
      <c r="X322" s="7"/>
      <c r="Y322" s="34" t="s">
        <v>222</v>
      </c>
      <c r="Z322" s="35"/>
      <c r="AA322" s="36">
        <v>45279</v>
      </c>
      <c r="AB322" s="37">
        <v>49075100013349</v>
      </c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>
        <v>702013.08</v>
      </c>
      <c r="AR322" s="35">
        <v>863930.09</v>
      </c>
      <c r="AS322" s="35">
        <v>16.18</v>
      </c>
      <c r="AT322" s="35">
        <v>16.18</v>
      </c>
      <c r="AU322" s="35">
        <v>16.18</v>
      </c>
      <c r="AV322" s="35">
        <v>16.18</v>
      </c>
      <c r="AW322" s="35">
        <v>19.2</v>
      </c>
      <c r="AX322" s="35">
        <v>19.2</v>
      </c>
      <c r="AY322" s="35">
        <v>19.2</v>
      </c>
      <c r="AZ322" s="35">
        <v>19.2</v>
      </c>
      <c r="BA322" s="35">
        <v>19.2</v>
      </c>
      <c r="BB322" s="35" t="e">
        <f t="array" aca="1" ref="BB322" ca="1">_xludf.XLOOKUP(C322,'PL TOTAL D0'!A:A,'PL TOTAL D0'!C:C,"")</f>
        <v>#NAME?</v>
      </c>
    </row>
    <row r="323" spans="1:54" ht="15.75" customHeight="1">
      <c r="A323" s="28" t="s">
        <v>18</v>
      </c>
      <c r="B323" s="14" t="s">
        <v>1256</v>
      </c>
      <c r="C323" s="4" t="s">
        <v>1257</v>
      </c>
      <c r="D323" s="7" t="s">
        <v>19</v>
      </c>
      <c r="E323" s="7" t="s">
        <v>20</v>
      </c>
      <c r="F323" s="7" t="s">
        <v>339</v>
      </c>
      <c r="G323" s="7" t="e">
        <f t="shared" ca="1" si="13"/>
        <v>#NAME?</v>
      </c>
      <c r="H323" s="29" t="s">
        <v>227</v>
      </c>
      <c r="I323" s="29" t="s">
        <v>41</v>
      </c>
      <c r="J323" s="7" t="str">
        <f t="shared" si="16"/>
        <v>Não</v>
      </c>
      <c r="K323" s="30">
        <v>45022</v>
      </c>
      <c r="L323" s="7"/>
      <c r="M323" s="7" t="s">
        <v>138</v>
      </c>
      <c r="N323" s="31">
        <v>1.4999999999999999E-2</v>
      </c>
      <c r="O323" s="7" t="s">
        <v>29</v>
      </c>
      <c r="P323" s="32">
        <v>0.1</v>
      </c>
      <c r="Q323" s="33"/>
      <c r="R323" s="90"/>
      <c r="S323" s="7" t="s">
        <v>220</v>
      </c>
      <c r="T323" s="7" t="s">
        <v>1258</v>
      </c>
      <c r="U323" s="7" t="s">
        <v>94</v>
      </c>
      <c r="V323" s="29" t="e">
        <f t="shared" ca="1" si="14"/>
        <v>#NAME?</v>
      </c>
      <c r="W323" s="7"/>
      <c r="X323" s="7"/>
      <c r="Y323" s="34" t="s">
        <v>222</v>
      </c>
      <c r="Z323" s="35"/>
      <c r="AA323" s="36">
        <v>45022</v>
      </c>
      <c r="AB323" s="37">
        <v>49075100005801</v>
      </c>
      <c r="AC323" s="35"/>
      <c r="AD323" s="35"/>
      <c r="AE323" s="35"/>
      <c r="AF323" s="35"/>
      <c r="AG323" s="35"/>
      <c r="AH323" s="35">
        <v>0</v>
      </c>
      <c r="AI323" s="35">
        <v>178768.84</v>
      </c>
      <c r="AJ323" s="35">
        <v>217959.2</v>
      </c>
      <c r="AK323" s="35">
        <v>227559.12</v>
      </c>
      <c r="AL323" s="35">
        <v>233832.43</v>
      </c>
      <c r="AM323" s="35">
        <v>211821.84</v>
      </c>
      <c r="AN323" s="35">
        <v>212805.65</v>
      </c>
      <c r="AO323" s="35">
        <v>215002.09</v>
      </c>
      <c r="AP323" s="35">
        <v>231266.51</v>
      </c>
      <c r="AQ323" s="35">
        <v>235736.95999999999</v>
      </c>
      <c r="AR323" s="35">
        <v>236622.47</v>
      </c>
      <c r="AS323" s="35">
        <v>241182.41</v>
      </c>
      <c r="AT323" s="35">
        <v>245498.57</v>
      </c>
      <c r="AU323" s="35">
        <v>186316.5</v>
      </c>
      <c r="AV323" s="35">
        <v>187781.6</v>
      </c>
      <c r="AW323" s="35">
        <v>190591.7</v>
      </c>
      <c r="AX323" s="35">
        <v>195283</v>
      </c>
      <c r="AY323" s="35">
        <v>197113.79</v>
      </c>
      <c r="AZ323" s="35">
        <v>197261.56</v>
      </c>
      <c r="BA323" s="35">
        <v>0</v>
      </c>
      <c r="BB323" s="35" t="e">
        <f t="array" aca="1" ref="BB323" ca="1">_xludf.XLOOKUP(C323,'PL TOTAL D0'!A:A,'PL TOTAL D0'!C:C,"")</f>
        <v>#NAME?</v>
      </c>
    </row>
    <row r="324" spans="1:54" ht="15.75" customHeight="1">
      <c r="A324" s="28" t="s">
        <v>18</v>
      </c>
      <c r="B324" s="3" t="s">
        <v>1259</v>
      </c>
      <c r="C324" s="4" t="s">
        <v>1260</v>
      </c>
      <c r="D324" s="7" t="s">
        <v>19</v>
      </c>
      <c r="E324" s="7" t="s">
        <v>124</v>
      </c>
      <c r="F324" s="7" t="s">
        <v>354</v>
      </c>
      <c r="G324" s="7" t="e">
        <f t="shared" ca="1" si="13"/>
        <v>#NAME?</v>
      </c>
      <c r="H324" s="29" t="s">
        <v>227</v>
      </c>
      <c r="I324" s="29" t="s">
        <v>41</v>
      </c>
      <c r="J324" s="7" t="str">
        <f t="shared" si="16"/>
        <v>Não</v>
      </c>
      <c r="K324" s="30">
        <v>45000</v>
      </c>
      <c r="L324" s="7"/>
      <c r="M324" s="7" t="s">
        <v>100</v>
      </c>
      <c r="N324" s="31">
        <v>1.2E-2</v>
      </c>
      <c r="O324" s="7" t="s">
        <v>41</v>
      </c>
      <c r="P324" s="32">
        <v>0</v>
      </c>
      <c r="Q324" s="90"/>
      <c r="R324" s="90"/>
      <c r="S324" s="7" t="s">
        <v>220</v>
      </c>
      <c r="T324" s="7" t="s">
        <v>1261</v>
      </c>
      <c r="U324" s="7" t="s">
        <v>124</v>
      </c>
      <c r="V324" s="29" t="e">
        <f t="shared" ca="1" si="14"/>
        <v>#NAME?</v>
      </c>
      <c r="W324" s="7"/>
      <c r="X324" s="7"/>
      <c r="Y324" s="34" t="s">
        <v>330</v>
      </c>
      <c r="Z324" s="35"/>
      <c r="AA324" s="36">
        <v>45000</v>
      </c>
      <c r="AB324" s="37">
        <v>49075100009686</v>
      </c>
      <c r="AC324" s="35"/>
      <c r="AD324" s="35"/>
      <c r="AE324" s="35"/>
      <c r="AF324" s="35"/>
      <c r="AG324" s="35"/>
      <c r="AH324" s="35">
        <v>174896.65</v>
      </c>
      <c r="AI324" s="35">
        <v>206415.12</v>
      </c>
      <c r="AJ324" s="35">
        <v>704652.48</v>
      </c>
      <c r="AK324" s="35">
        <v>706625.56</v>
      </c>
      <c r="AL324" s="35">
        <v>705083.3</v>
      </c>
      <c r="AM324" s="35">
        <v>716756.26</v>
      </c>
      <c r="AN324" s="35">
        <v>722243.24</v>
      </c>
      <c r="AO324" s="35">
        <v>761808.76</v>
      </c>
      <c r="AP324" s="35">
        <v>793383.7</v>
      </c>
      <c r="AQ324" s="35">
        <v>799717.97</v>
      </c>
      <c r="AR324" s="35">
        <v>806972.53</v>
      </c>
      <c r="AS324" s="35">
        <v>802850.76</v>
      </c>
      <c r="AT324" s="35">
        <v>801302.32</v>
      </c>
      <c r="AU324" s="35">
        <v>808094.5</v>
      </c>
      <c r="AV324" s="35">
        <v>100308.8</v>
      </c>
      <c r="AW324" s="35">
        <v>100820.7</v>
      </c>
      <c r="AX324" s="35">
        <v>101685.4</v>
      </c>
      <c r="AY324" s="35">
        <v>102520.01</v>
      </c>
      <c r="AZ324" s="35">
        <v>103242.54</v>
      </c>
      <c r="BA324" s="35">
        <v>104211.7</v>
      </c>
      <c r="BB324" s="35" t="e">
        <f t="array" aca="1" ref="BB324" ca="1">_xludf.XLOOKUP(C324,'PL TOTAL D0'!A:A,'PL TOTAL D0'!C:C,"")</f>
        <v>#NAME?</v>
      </c>
    </row>
    <row r="325" spans="1:54" ht="15.75" customHeight="1">
      <c r="A325" s="28" t="s">
        <v>18</v>
      </c>
      <c r="B325" s="42" t="s">
        <v>1262</v>
      </c>
      <c r="C325" s="43" t="s">
        <v>1263</v>
      </c>
      <c r="D325" s="7" t="s">
        <v>19</v>
      </c>
      <c r="E325" s="7" t="s">
        <v>38</v>
      </c>
      <c r="F325" s="7" t="s">
        <v>285</v>
      </c>
      <c r="G325" s="7" t="e">
        <f t="shared" ca="1" si="13"/>
        <v>#NAME?</v>
      </c>
      <c r="H325" s="29" t="s">
        <v>227</v>
      </c>
      <c r="I325" s="29" t="s">
        <v>41</v>
      </c>
      <c r="J325" s="7" t="str">
        <f t="shared" si="16"/>
        <v>Não</v>
      </c>
      <c r="K325" s="30">
        <v>45439</v>
      </c>
      <c r="L325" s="7"/>
      <c r="M325" s="7" t="s">
        <v>28</v>
      </c>
      <c r="N325" s="31">
        <v>1.2E-2</v>
      </c>
      <c r="O325" s="7" t="s">
        <v>29</v>
      </c>
      <c r="P325" s="32">
        <v>0.1</v>
      </c>
      <c r="Q325" s="90"/>
      <c r="R325" s="90"/>
      <c r="S325" s="7" t="s">
        <v>220</v>
      </c>
      <c r="T325" s="12" t="s">
        <v>1264</v>
      </c>
      <c r="U325" s="7" t="s">
        <v>38</v>
      </c>
      <c r="V325" s="29" t="e">
        <f t="shared" ca="1" si="14"/>
        <v>#NAME?</v>
      </c>
      <c r="W325" s="7"/>
      <c r="X325" s="7" t="s">
        <v>32</v>
      </c>
      <c r="Y325" s="34" t="s">
        <v>222</v>
      </c>
      <c r="Z325" s="35"/>
      <c r="AA325" s="36">
        <v>45439</v>
      </c>
      <c r="AB325" s="37">
        <v>49075100014523</v>
      </c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>
        <v>62779.43</v>
      </c>
      <c r="AW325" s="35">
        <v>66910.080000000002</v>
      </c>
      <c r="AX325" s="35">
        <v>74709.77</v>
      </c>
      <c r="AY325" s="35">
        <v>75292.17</v>
      </c>
      <c r="AZ325" s="35">
        <v>58750.76</v>
      </c>
      <c r="BA325" s="35">
        <v>59224.57</v>
      </c>
      <c r="BB325" s="35" t="e">
        <f t="array" aca="1" ref="BB325" ca="1">_xludf.XLOOKUP(C325,'PL TOTAL D0'!A:A,'PL TOTAL D0'!C:C,"")</f>
        <v>#NAME?</v>
      </c>
    </row>
    <row r="326" spans="1:54" ht="15.75" customHeight="1">
      <c r="A326" s="28" t="s">
        <v>18</v>
      </c>
      <c r="B326" s="3" t="s">
        <v>1265</v>
      </c>
      <c r="C326" s="4" t="s">
        <v>1266</v>
      </c>
      <c r="D326" s="7" t="s">
        <v>19</v>
      </c>
      <c r="E326" s="7" t="s">
        <v>38</v>
      </c>
      <c r="F326" s="7" t="s">
        <v>446</v>
      </c>
      <c r="G326" s="7" t="e">
        <f t="shared" ca="1" si="13"/>
        <v>#NAME?</v>
      </c>
      <c r="H326" s="29" t="s">
        <v>227</v>
      </c>
      <c r="I326" s="29" t="s">
        <v>41</v>
      </c>
      <c r="J326" s="7" t="str">
        <f t="shared" si="16"/>
        <v>Não</v>
      </c>
      <c r="K326" s="30">
        <v>45012</v>
      </c>
      <c r="L326" s="7"/>
      <c r="M326" s="7" t="s">
        <v>100</v>
      </c>
      <c r="N326" s="31">
        <v>1.2E-2</v>
      </c>
      <c r="O326" s="7" t="s">
        <v>41</v>
      </c>
      <c r="P326" s="32">
        <v>0</v>
      </c>
      <c r="Q326" s="33"/>
      <c r="R326" s="90"/>
      <c r="S326" s="7" t="s">
        <v>220</v>
      </c>
      <c r="T326" s="7" t="s">
        <v>1267</v>
      </c>
      <c r="U326" s="119" t="s">
        <v>1268</v>
      </c>
      <c r="V326" s="29" t="e">
        <f t="shared" ca="1" si="14"/>
        <v>#NAME?</v>
      </c>
      <c r="W326" s="7"/>
      <c r="X326" s="7"/>
      <c r="Y326" s="34" t="s">
        <v>222</v>
      </c>
      <c r="Z326" s="35"/>
      <c r="AA326" s="36">
        <v>45012</v>
      </c>
      <c r="AB326" s="37">
        <v>49075100008833</v>
      </c>
      <c r="AC326" s="35"/>
      <c r="AD326" s="35"/>
      <c r="AE326" s="35"/>
      <c r="AF326" s="35"/>
      <c r="AG326" s="35"/>
      <c r="AH326" s="35">
        <v>25864.7</v>
      </c>
      <c r="AI326" s="35">
        <v>30146.55</v>
      </c>
      <c r="AJ326" s="35">
        <v>30452.71</v>
      </c>
      <c r="AK326" s="35">
        <v>35206.620000000003</v>
      </c>
      <c r="AL326" s="35">
        <v>35422.57</v>
      </c>
      <c r="AM326" s="35">
        <v>40792.839999999997</v>
      </c>
      <c r="AN326" s="35">
        <v>41124.97</v>
      </c>
      <c r="AO326" s="35">
        <v>41413.94</v>
      </c>
      <c r="AP326" s="35">
        <v>41684.11</v>
      </c>
      <c r="AQ326" s="35">
        <v>41999.88</v>
      </c>
      <c r="AR326" s="35">
        <v>42204.33</v>
      </c>
      <c r="AS326" s="35">
        <v>42543.11</v>
      </c>
      <c r="AT326" s="35">
        <v>42896.63</v>
      </c>
      <c r="AU326" s="35">
        <v>43196.12</v>
      </c>
      <c r="AV326" s="35">
        <v>43521.48</v>
      </c>
      <c r="AW326" s="35">
        <v>43853.62</v>
      </c>
      <c r="AX326" s="35">
        <v>44207.53</v>
      </c>
      <c r="AY326" s="35">
        <v>44545.66</v>
      </c>
      <c r="AZ326" s="35">
        <v>44842.47</v>
      </c>
      <c r="BA326" s="35">
        <v>45069.16</v>
      </c>
      <c r="BB326" s="35" t="e">
        <f t="array" aca="1" ref="BB326" ca="1">_xludf.XLOOKUP(C326,'PL TOTAL D0'!A:A,'PL TOTAL D0'!C:C,"")</f>
        <v>#NAME?</v>
      </c>
    </row>
    <row r="327" spans="1:54" ht="15.75" customHeight="1">
      <c r="A327" s="28" t="s">
        <v>18</v>
      </c>
      <c r="B327" s="42" t="s">
        <v>1269</v>
      </c>
      <c r="C327" s="43" t="s">
        <v>1270</v>
      </c>
      <c r="D327" s="7" t="s">
        <v>19</v>
      </c>
      <c r="E327" s="7" t="s">
        <v>124</v>
      </c>
      <c r="F327" s="7" t="s">
        <v>238</v>
      </c>
      <c r="G327" s="7" t="e">
        <f t="shared" ca="1" si="13"/>
        <v>#NAME?</v>
      </c>
      <c r="H327" s="29" t="s">
        <v>227</v>
      </c>
      <c r="I327" s="29" t="s">
        <v>41</v>
      </c>
      <c r="J327" s="7" t="str">
        <f t="shared" si="16"/>
        <v>Não</v>
      </c>
      <c r="K327" s="30">
        <v>45414</v>
      </c>
      <c r="L327" s="7"/>
      <c r="M327" s="7" t="s">
        <v>100</v>
      </c>
      <c r="N327" s="31">
        <v>1.2E-2</v>
      </c>
      <c r="O327" s="7" t="s">
        <v>41</v>
      </c>
      <c r="P327" s="32">
        <v>0</v>
      </c>
      <c r="Q327" s="90"/>
      <c r="R327" s="90"/>
      <c r="S327" s="7" t="s">
        <v>264</v>
      </c>
      <c r="T327" s="12" t="s">
        <v>1271</v>
      </c>
      <c r="U327" s="12" t="s">
        <v>124</v>
      </c>
      <c r="V327" s="29" t="e">
        <f t="shared" ca="1" si="14"/>
        <v>#NAME?</v>
      </c>
      <c r="W327" s="7"/>
      <c r="X327" s="7" t="s">
        <v>32</v>
      </c>
      <c r="Y327" s="34" t="s">
        <v>222</v>
      </c>
      <c r="Z327" s="35"/>
      <c r="AA327" s="36">
        <v>45414</v>
      </c>
      <c r="AB327" s="37">
        <v>49075100014531</v>
      </c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>
        <v>0</v>
      </c>
      <c r="AW327" s="35">
        <v>0</v>
      </c>
      <c r="AX327" s="35">
        <v>201741.4</v>
      </c>
      <c r="AY327" s="35">
        <v>203608.77</v>
      </c>
      <c r="AZ327" s="35">
        <v>204952.06</v>
      </c>
      <c r="BA327" s="35">
        <v>206799.82</v>
      </c>
      <c r="BB327" s="35" t="e">
        <f t="array" aca="1" ref="BB327" ca="1">_xludf.XLOOKUP(C327,'PL TOTAL D0'!A:A,'PL TOTAL D0'!C:C,"")</f>
        <v>#NAME?</v>
      </c>
    </row>
    <row r="328" spans="1:54" ht="15.75" customHeight="1">
      <c r="A328" s="28" t="s">
        <v>18</v>
      </c>
      <c r="B328" s="41" t="s">
        <v>1272</v>
      </c>
      <c r="C328" s="15" t="s">
        <v>1273</v>
      </c>
      <c r="D328" s="7" t="s">
        <v>110</v>
      </c>
      <c r="E328" s="7" t="s">
        <v>38</v>
      </c>
      <c r="F328" s="7" t="s">
        <v>217</v>
      </c>
      <c r="G328" s="7" t="e">
        <f t="shared" ca="1" si="13"/>
        <v>#NAME?</v>
      </c>
      <c r="H328" s="29" t="s">
        <v>218</v>
      </c>
      <c r="I328" s="29" t="s">
        <v>41</v>
      </c>
      <c r="J328" s="7" t="str">
        <f t="shared" si="16"/>
        <v>Não</v>
      </c>
      <c r="K328" s="30">
        <v>45257</v>
      </c>
      <c r="L328" s="30">
        <v>45530</v>
      </c>
      <c r="M328" s="7" t="s">
        <v>28</v>
      </c>
      <c r="N328" s="31">
        <v>1.2E-2</v>
      </c>
      <c r="O328" s="7" t="s">
        <v>29</v>
      </c>
      <c r="P328" s="32">
        <v>0.1</v>
      </c>
      <c r="Q328" s="90"/>
      <c r="R328" s="90"/>
      <c r="S328" s="7" t="s">
        <v>220</v>
      </c>
      <c r="T328" s="7" t="s">
        <v>1274</v>
      </c>
      <c r="U328" s="120" t="s">
        <v>38</v>
      </c>
      <c r="V328" s="29" t="e">
        <f t="shared" ca="1" si="14"/>
        <v>#NAME?</v>
      </c>
      <c r="W328" s="7"/>
      <c r="X328" s="7"/>
      <c r="Y328" s="34" t="s">
        <v>222</v>
      </c>
      <c r="Z328" s="35"/>
      <c r="AA328" s="36">
        <v>45257</v>
      </c>
      <c r="AB328" s="37">
        <v>49075100012423</v>
      </c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>
        <v>697839.31</v>
      </c>
      <c r="AQ328" s="35">
        <v>341582.5</v>
      </c>
      <c r="AR328" s="35">
        <v>341631.92</v>
      </c>
      <c r="AS328" s="35">
        <v>344322.63</v>
      </c>
      <c r="AT328" s="35">
        <v>345713.6</v>
      </c>
      <c r="AU328" s="35">
        <v>240293.79</v>
      </c>
      <c r="AV328" s="35">
        <v>189082.7</v>
      </c>
      <c r="AW328" s="35">
        <v>190381.5</v>
      </c>
      <c r="AX328" s="35">
        <v>139512</v>
      </c>
      <c r="AY328" s="35">
        <v>0</v>
      </c>
      <c r="AZ328" s="35">
        <v>0</v>
      </c>
      <c r="BA328" s="35">
        <v>0</v>
      </c>
      <c r="BB328" s="35" t="e">
        <f t="array" aca="1" ref="BB328" ca="1">_xludf.XLOOKUP(C328,'PL TOTAL D0'!A:A,'PL TOTAL D0'!C:C,"")</f>
        <v>#NAME?</v>
      </c>
    </row>
    <row r="329" spans="1:54" ht="15.75" customHeight="1">
      <c r="A329" s="28" t="s">
        <v>18</v>
      </c>
      <c r="B329" s="3" t="s">
        <v>1275</v>
      </c>
      <c r="C329" s="4" t="s">
        <v>1276</v>
      </c>
      <c r="D329" s="7" t="s">
        <v>19</v>
      </c>
      <c r="E329" s="7" t="s">
        <v>124</v>
      </c>
      <c r="F329" s="7" t="s">
        <v>354</v>
      </c>
      <c r="G329" s="7" t="e">
        <f t="shared" ca="1" si="13"/>
        <v>#NAME?</v>
      </c>
      <c r="H329" s="29" t="s">
        <v>227</v>
      </c>
      <c r="I329" s="29" t="s">
        <v>41</v>
      </c>
      <c r="J329" s="7" t="str">
        <f t="shared" si="16"/>
        <v>Não</v>
      </c>
      <c r="K329" s="30">
        <v>45132</v>
      </c>
      <c r="L329" s="7"/>
      <c r="M329" s="7" t="s">
        <v>100</v>
      </c>
      <c r="N329" s="31">
        <v>1.2E-2</v>
      </c>
      <c r="O329" s="7" t="s">
        <v>41</v>
      </c>
      <c r="P329" s="32">
        <v>0</v>
      </c>
      <c r="Q329" s="90"/>
      <c r="R329" s="90"/>
      <c r="S329" s="7" t="s">
        <v>220</v>
      </c>
      <c r="T329" s="7" t="s">
        <v>1277</v>
      </c>
      <c r="U329" s="7" t="s">
        <v>124</v>
      </c>
      <c r="V329" s="29" t="e">
        <f t="shared" ca="1" si="14"/>
        <v>#NAME?</v>
      </c>
      <c r="W329" s="7"/>
      <c r="X329" s="7"/>
      <c r="Y329" s="34" t="s">
        <v>222</v>
      </c>
      <c r="Z329" s="35"/>
      <c r="AA329" s="36">
        <v>45132</v>
      </c>
      <c r="AB329" s="37">
        <v>49075100008094</v>
      </c>
      <c r="AC329" s="35"/>
      <c r="AD329" s="35"/>
      <c r="AE329" s="35"/>
      <c r="AF329" s="35"/>
      <c r="AG329" s="35"/>
      <c r="AH329" s="35"/>
      <c r="AI329" s="35"/>
      <c r="AJ329" s="35"/>
      <c r="AK329" s="35"/>
      <c r="AL329" s="35">
        <v>320613.61</v>
      </c>
      <c r="AM329" s="35">
        <v>323891.64</v>
      </c>
      <c r="AN329" s="35">
        <v>326428.52</v>
      </c>
      <c r="AO329" s="35">
        <v>329253.36</v>
      </c>
      <c r="AP329" s="35">
        <v>331557.81</v>
      </c>
      <c r="AQ329" s="35">
        <v>323510.06</v>
      </c>
      <c r="AR329" s="35">
        <v>326108.63</v>
      </c>
      <c r="AS329" s="35">
        <v>328312.53999999998</v>
      </c>
      <c r="AT329" s="35">
        <v>330757.68</v>
      </c>
      <c r="AU329" s="35">
        <v>333159.46999999997</v>
      </c>
      <c r="AV329" s="35">
        <v>386215.9</v>
      </c>
      <c r="AW329" s="35">
        <v>429875.5</v>
      </c>
      <c r="AX329" s="35">
        <v>383090.2</v>
      </c>
      <c r="AY329" s="35">
        <v>385895.1</v>
      </c>
      <c r="AZ329" s="35">
        <v>368162.34</v>
      </c>
      <c r="BA329" s="35">
        <v>371610.32</v>
      </c>
      <c r="BB329" s="35" t="e">
        <f t="array" aca="1" ref="BB329" ca="1">_xludf.XLOOKUP(C329,'PL TOTAL D0'!A:A,'PL TOTAL D0'!C:C,"")</f>
        <v>#NAME?</v>
      </c>
    </row>
    <row r="330" spans="1:54" ht="15.75" customHeight="1">
      <c r="A330" s="28" t="s">
        <v>18</v>
      </c>
      <c r="B330" s="3" t="s">
        <v>1278</v>
      </c>
      <c r="C330" s="4" t="s">
        <v>1279</v>
      </c>
      <c r="D330" s="7" t="s">
        <v>19</v>
      </c>
      <c r="E330" s="7" t="s">
        <v>20</v>
      </c>
      <c r="F330" s="7" t="s">
        <v>339</v>
      </c>
      <c r="G330" s="7" t="e">
        <f t="shared" ca="1" si="13"/>
        <v>#NAME?</v>
      </c>
      <c r="H330" s="29" t="s">
        <v>239</v>
      </c>
      <c r="I330" s="29" t="s">
        <v>240</v>
      </c>
      <c r="J330" s="7" t="str">
        <f t="shared" si="16"/>
        <v>Não</v>
      </c>
      <c r="K330" s="30">
        <v>45103</v>
      </c>
      <c r="L330" s="7"/>
      <c r="M330" s="7" t="s">
        <v>138</v>
      </c>
      <c r="N330" s="31">
        <v>1.4999999999999999E-2</v>
      </c>
      <c r="O330" s="7" t="s">
        <v>29</v>
      </c>
      <c r="P330" s="32">
        <v>0.1</v>
      </c>
      <c r="Q330" s="90"/>
      <c r="R330" s="82" t="s">
        <v>1280</v>
      </c>
      <c r="S330" s="7" t="s">
        <v>220</v>
      </c>
      <c r="T330" s="7" t="s">
        <v>1281</v>
      </c>
      <c r="U330" s="7" t="s">
        <v>955</v>
      </c>
      <c r="V330" s="29" t="e">
        <f t="shared" ca="1" si="14"/>
        <v>#NAME?</v>
      </c>
      <c r="W330" s="7"/>
      <c r="X330" s="7"/>
      <c r="Y330" s="34" t="s">
        <v>222</v>
      </c>
      <c r="Z330" s="35"/>
      <c r="AA330" s="36">
        <v>45103</v>
      </c>
      <c r="AB330" s="37">
        <v>49075100004609</v>
      </c>
      <c r="AC330" s="35"/>
      <c r="AD330" s="35"/>
      <c r="AE330" s="35"/>
      <c r="AF330" s="35"/>
      <c r="AG330" s="35"/>
      <c r="AH330" s="35"/>
      <c r="AI330" s="35"/>
      <c r="AJ330" s="35"/>
      <c r="AK330" s="35"/>
      <c r="AL330" s="35">
        <v>0</v>
      </c>
      <c r="AM330" s="35">
        <v>434</v>
      </c>
      <c r="AN330" s="35">
        <v>334</v>
      </c>
      <c r="AO330" s="35">
        <v>0</v>
      </c>
      <c r="AP330" s="35">
        <v>0</v>
      </c>
      <c r="AQ330" s="35">
        <v>0</v>
      </c>
      <c r="AR330" s="35">
        <v>0</v>
      </c>
      <c r="AS330" s="35">
        <v>0</v>
      </c>
      <c r="AT330" s="35">
        <v>0</v>
      </c>
      <c r="AU330" s="35">
        <v>0</v>
      </c>
      <c r="AV330" s="35">
        <v>0</v>
      </c>
      <c r="AW330" s="35">
        <v>0</v>
      </c>
      <c r="AX330" s="35">
        <v>0</v>
      </c>
      <c r="AY330" s="35">
        <v>0</v>
      </c>
      <c r="AZ330" s="35">
        <v>0</v>
      </c>
      <c r="BA330" s="35">
        <v>530.04999999999995</v>
      </c>
      <c r="BB330" s="35" t="e">
        <f t="array" aca="1" ref="BB330" ca="1">_xludf.XLOOKUP(C330,'PL TOTAL D0'!A:A,'PL TOTAL D0'!C:C,"")</f>
        <v>#NAME?</v>
      </c>
    </row>
    <row r="331" spans="1:54" ht="15.75" customHeight="1">
      <c r="A331" s="28" t="s">
        <v>18</v>
      </c>
      <c r="B331" s="14" t="s">
        <v>1282</v>
      </c>
      <c r="C331" s="4" t="s">
        <v>1283</v>
      </c>
      <c r="D331" s="7" t="s">
        <v>19</v>
      </c>
      <c r="E331" s="7" t="s">
        <v>124</v>
      </c>
      <c r="F331" s="7" t="s">
        <v>238</v>
      </c>
      <c r="G331" s="7" t="e">
        <f t="shared" ca="1" si="13"/>
        <v>#NAME?</v>
      </c>
      <c r="H331" s="29" t="s">
        <v>227</v>
      </c>
      <c r="I331" s="29" t="s">
        <v>41</v>
      </c>
      <c r="J331" s="7" t="str">
        <f t="shared" si="16"/>
        <v>Sim</v>
      </c>
      <c r="K331" s="30">
        <v>45013</v>
      </c>
      <c r="L331" s="7"/>
      <c r="M331" s="7" t="s">
        <v>268</v>
      </c>
      <c r="N331" s="31">
        <v>1.2E-2</v>
      </c>
      <c r="O331" s="7" t="s">
        <v>29</v>
      </c>
      <c r="P331" s="32">
        <v>0.1</v>
      </c>
      <c r="Q331" s="116" t="s">
        <v>1284</v>
      </c>
      <c r="R331" s="121" t="s">
        <v>1285</v>
      </c>
      <c r="S331" s="7" t="s">
        <v>220</v>
      </c>
      <c r="T331" s="7" t="s">
        <v>1286</v>
      </c>
      <c r="U331" s="7" t="s">
        <v>124</v>
      </c>
      <c r="V331" s="29" t="e">
        <f t="shared" ca="1" si="14"/>
        <v>#NAME?</v>
      </c>
      <c r="W331" s="7"/>
      <c r="X331" s="7"/>
      <c r="Y331" s="34" t="s">
        <v>222</v>
      </c>
      <c r="Z331" s="35"/>
      <c r="AA331" s="36">
        <v>45013</v>
      </c>
      <c r="AB331" s="37">
        <v>49075100006751</v>
      </c>
      <c r="AC331" s="35"/>
      <c r="AD331" s="35"/>
      <c r="AE331" s="35"/>
      <c r="AF331" s="35"/>
      <c r="AG331" s="35"/>
      <c r="AH331" s="35">
        <v>104138.41</v>
      </c>
      <c r="AI331" s="35">
        <v>1219227.02</v>
      </c>
      <c r="AJ331" s="35">
        <v>1236011.28</v>
      </c>
      <c r="AK331" s="35">
        <v>1248592.6299999999</v>
      </c>
      <c r="AL331" s="35">
        <v>1259014.6599999999</v>
      </c>
      <c r="AM331" s="35">
        <v>1271123.79</v>
      </c>
      <c r="AN331" s="35">
        <v>1281011.8899999999</v>
      </c>
      <c r="AO331" s="35">
        <v>1287933.72</v>
      </c>
      <c r="AP331" s="35">
        <v>1296732.8700000001</v>
      </c>
      <c r="AQ331" s="35">
        <v>1359249.82</v>
      </c>
      <c r="AR331" s="35">
        <v>1369971.36</v>
      </c>
      <c r="AS331" s="35">
        <v>1432652.01</v>
      </c>
      <c r="AT331" s="35">
        <v>1444199.99</v>
      </c>
      <c r="AU331" s="35">
        <v>1646633.99</v>
      </c>
      <c r="AV331" s="35">
        <v>1693514</v>
      </c>
      <c r="AW331" s="35">
        <v>1793006</v>
      </c>
      <c r="AX331" s="35">
        <v>1857679</v>
      </c>
      <c r="AY331" s="35">
        <v>1661555.83</v>
      </c>
      <c r="AZ331" s="35">
        <v>1657160.51</v>
      </c>
      <c r="BA331" s="35">
        <v>1780438.31</v>
      </c>
      <c r="BB331" s="35" t="e">
        <f t="array" aca="1" ref="BB331" ca="1">_xludf.XLOOKUP(C331,'PL TOTAL D0'!A:A,'PL TOTAL D0'!C:C,"")</f>
        <v>#NAME?</v>
      </c>
    </row>
    <row r="332" spans="1:54" ht="15.75" customHeight="1">
      <c r="A332" s="28" t="s">
        <v>18</v>
      </c>
      <c r="B332" s="3" t="s">
        <v>1287</v>
      </c>
      <c r="C332" s="4" t="s">
        <v>1288</v>
      </c>
      <c r="D332" s="7" t="s">
        <v>123</v>
      </c>
      <c r="E332" s="7" t="s">
        <v>124</v>
      </c>
      <c r="F332" s="7" t="s">
        <v>125</v>
      </c>
      <c r="G332" s="7" t="e">
        <f t="shared" ca="1" si="13"/>
        <v>#NAME?</v>
      </c>
      <c r="H332" s="29" t="s">
        <v>227</v>
      </c>
      <c r="I332" s="29" t="s">
        <v>41</v>
      </c>
      <c r="J332" s="7" t="str">
        <f t="shared" si="16"/>
        <v>Não</v>
      </c>
      <c r="K332" s="30">
        <v>45301</v>
      </c>
      <c r="L332" s="7"/>
      <c r="M332" s="7" t="s">
        <v>100</v>
      </c>
      <c r="N332" s="31">
        <v>1.2E-2</v>
      </c>
      <c r="O332" s="7" t="s">
        <v>41</v>
      </c>
      <c r="P332" s="32">
        <v>0</v>
      </c>
      <c r="Q332" s="90"/>
      <c r="R332" s="90"/>
      <c r="S332" s="7" t="s">
        <v>220</v>
      </c>
      <c r="T332" s="7" t="s">
        <v>1289</v>
      </c>
      <c r="U332" s="7" t="s">
        <v>124</v>
      </c>
      <c r="V332" s="29" t="e">
        <f t="shared" ca="1" si="14"/>
        <v>#NAME?</v>
      </c>
      <c r="W332" s="7"/>
      <c r="X332" s="7"/>
      <c r="Y332" s="34" t="s">
        <v>222</v>
      </c>
      <c r="Z332" s="35"/>
      <c r="AA332" s="36">
        <v>45301</v>
      </c>
      <c r="AB332" s="37">
        <v>49075100013152</v>
      </c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>
        <v>360048.14</v>
      </c>
      <c r="AS332" s="35">
        <v>362928.01</v>
      </c>
      <c r="AT332" s="35">
        <v>366231.42</v>
      </c>
      <c r="AU332" s="35">
        <v>368738.79</v>
      </c>
      <c r="AV332" s="35">
        <v>369682.5</v>
      </c>
      <c r="AW332" s="35">
        <v>372594.1</v>
      </c>
      <c r="AX332" s="35">
        <v>375367.2</v>
      </c>
      <c r="AY332" s="35">
        <v>376700.36</v>
      </c>
      <c r="AZ332" s="35">
        <v>379198.71999999997</v>
      </c>
      <c r="BA332" s="35">
        <v>382553.13</v>
      </c>
      <c r="BB332" s="35" t="e">
        <f t="array" aca="1" ref="BB332" ca="1">_xludf.XLOOKUP(C332,'PL TOTAL D0'!A:A,'PL TOTAL D0'!C:C,"")</f>
        <v>#NAME?</v>
      </c>
    </row>
    <row r="333" spans="1:54" ht="15.75" customHeight="1">
      <c r="A333" s="28" t="s">
        <v>18</v>
      </c>
      <c r="B333" s="50" t="s">
        <v>1290</v>
      </c>
      <c r="C333" s="44" t="s">
        <v>1291</v>
      </c>
      <c r="D333" s="7" t="s">
        <v>19</v>
      </c>
      <c r="E333" s="7" t="s">
        <v>20</v>
      </c>
      <c r="F333" s="7" t="s">
        <v>339</v>
      </c>
      <c r="G333" s="7" t="e">
        <f t="shared" ca="1" si="13"/>
        <v>#NAME?</v>
      </c>
      <c r="H333" s="29" t="s">
        <v>218</v>
      </c>
      <c r="I333" s="29" t="s">
        <v>41</v>
      </c>
      <c r="J333" s="7" t="str">
        <f t="shared" si="16"/>
        <v>Não</v>
      </c>
      <c r="K333" s="30">
        <v>45187</v>
      </c>
      <c r="L333" s="30">
        <v>45440</v>
      </c>
      <c r="M333" s="7" t="s">
        <v>100</v>
      </c>
      <c r="N333" s="31">
        <v>1.2E-2</v>
      </c>
      <c r="O333" s="7" t="s">
        <v>41</v>
      </c>
      <c r="P333" s="32">
        <v>0</v>
      </c>
      <c r="Q333" s="90"/>
      <c r="R333" s="33" t="s">
        <v>1280</v>
      </c>
      <c r="S333" s="7" t="s">
        <v>220</v>
      </c>
      <c r="T333" s="7" t="s">
        <v>1292</v>
      </c>
      <c r="U333" s="7" t="s">
        <v>94</v>
      </c>
      <c r="V333" s="29" t="e">
        <f t="shared" ca="1" si="14"/>
        <v>#NAME?</v>
      </c>
      <c r="W333" s="7"/>
      <c r="X333" s="7"/>
      <c r="Y333" s="34" t="s">
        <v>222</v>
      </c>
      <c r="Z333" s="35"/>
      <c r="AA333" s="36">
        <v>45187</v>
      </c>
      <c r="AB333" s="37">
        <v>49075100011435</v>
      </c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>
        <v>3010.17</v>
      </c>
      <c r="AO333" s="35">
        <v>7075.21</v>
      </c>
      <c r="AP333" s="35">
        <v>11157.62</v>
      </c>
      <c r="AQ333" s="35">
        <v>11248.06</v>
      </c>
      <c r="AR333" s="35">
        <v>11345.97</v>
      </c>
      <c r="AS333" s="35">
        <v>11426.78</v>
      </c>
      <c r="AT333" s="35">
        <v>11512.46</v>
      </c>
      <c r="AU333" s="35">
        <v>11604.37</v>
      </c>
      <c r="AV333" s="35">
        <v>0</v>
      </c>
      <c r="AW333" s="35">
        <v>0</v>
      </c>
      <c r="AX333" s="35">
        <v>0</v>
      </c>
      <c r="AY333" s="35">
        <v>0</v>
      </c>
      <c r="AZ333" s="35">
        <v>0</v>
      </c>
      <c r="BA333" s="35">
        <v>0</v>
      </c>
      <c r="BB333" s="35" t="e">
        <f t="array" aca="1" ref="BB333" ca="1">_xludf.XLOOKUP(C333,'PL TOTAL D0'!A:A,'PL TOTAL D0'!C:C,"")</f>
        <v>#NAME?</v>
      </c>
    </row>
    <row r="334" spans="1:54" ht="15.75" customHeight="1">
      <c r="A334" s="28" t="s">
        <v>18</v>
      </c>
      <c r="B334" s="42" t="s">
        <v>1293</v>
      </c>
      <c r="C334" s="43" t="s">
        <v>1294</v>
      </c>
      <c r="D334" s="7" t="s">
        <v>233</v>
      </c>
      <c r="E334" s="7" t="s">
        <v>38</v>
      </c>
      <c r="F334" s="7" t="s">
        <v>413</v>
      </c>
      <c r="G334" s="7" t="e">
        <f t="shared" ca="1" si="13"/>
        <v>#NAME?</v>
      </c>
      <c r="H334" s="29" t="s">
        <v>227</v>
      </c>
      <c r="I334" s="29" t="s">
        <v>41</v>
      </c>
      <c r="J334" s="7" t="str">
        <f t="shared" si="16"/>
        <v>Não</v>
      </c>
      <c r="K334" s="30">
        <v>45418</v>
      </c>
      <c r="L334" s="7"/>
      <c r="M334" s="7" t="s">
        <v>100</v>
      </c>
      <c r="N334" s="31">
        <v>1.2E-2</v>
      </c>
      <c r="O334" s="7" t="s">
        <v>41</v>
      </c>
      <c r="P334" s="32">
        <v>0</v>
      </c>
      <c r="Q334" s="90"/>
      <c r="R334" s="33"/>
      <c r="S334" s="7" t="s">
        <v>220</v>
      </c>
      <c r="T334" s="7" t="s">
        <v>1295</v>
      </c>
      <c r="U334" s="7" t="s">
        <v>38</v>
      </c>
      <c r="V334" s="29" t="e">
        <f t="shared" ca="1" si="14"/>
        <v>#NAME?</v>
      </c>
      <c r="W334" s="7"/>
      <c r="X334" s="7" t="s">
        <v>32</v>
      </c>
      <c r="Y334" s="34" t="s">
        <v>222</v>
      </c>
      <c r="Z334" s="35"/>
      <c r="AA334" s="36">
        <v>45418</v>
      </c>
      <c r="AB334" s="37">
        <v>49075100014541</v>
      </c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>
        <v>658865.30000000005</v>
      </c>
      <c r="AW334" s="35">
        <v>663758.80000000005</v>
      </c>
      <c r="AX334" s="35">
        <v>669086.1</v>
      </c>
      <c r="AY334" s="35">
        <v>673443.75</v>
      </c>
      <c r="AZ334" s="35">
        <v>676594.62</v>
      </c>
      <c r="BA334" s="35">
        <v>682661.65</v>
      </c>
      <c r="BB334" s="35" t="e">
        <f t="array" aca="1" ref="BB334" ca="1">_xludf.XLOOKUP(C334,'PL TOTAL D0'!A:A,'PL TOTAL D0'!C:C,"")</f>
        <v>#NAME?</v>
      </c>
    </row>
    <row r="335" spans="1:54" ht="15.75" customHeight="1">
      <c r="A335" s="28" t="s">
        <v>18</v>
      </c>
      <c r="B335" s="3" t="s">
        <v>1296</v>
      </c>
      <c r="C335" s="4" t="s">
        <v>1297</v>
      </c>
      <c r="D335" s="7" t="s">
        <v>19</v>
      </c>
      <c r="E335" s="7" t="s">
        <v>38</v>
      </c>
      <c r="F335" s="7" t="s">
        <v>446</v>
      </c>
      <c r="G335" s="7" t="e">
        <f t="shared" ca="1" si="13"/>
        <v>#NAME?</v>
      </c>
      <c r="H335" s="29" t="s">
        <v>239</v>
      </c>
      <c r="I335" s="29" t="s">
        <v>240</v>
      </c>
      <c r="J335" s="7" t="str">
        <f t="shared" si="16"/>
        <v>Não</v>
      </c>
      <c r="K335" s="30">
        <v>44955</v>
      </c>
      <c r="L335" s="7"/>
      <c r="M335" s="7" t="s">
        <v>100</v>
      </c>
      <c r="N335" s="31">
        <v>0.01</v>
      </c>
      <c r="O335" s="7" t="s">
        <v>41</v>
      </c>
      <c r="P335" s="32">
        <v>0</v>
      </c>
      <c r="Q335" s="33"/>
      <c r="R335" s="90"/>
      <c r="S335" s="7" t="s">
        <v>220</v>
      </c>
      <c r="T335" s="7" t="s">
        <v>1298</v>
      </c>
      <c r="U335" s="7" t="s">
        <v>38</v>
      </c>
      <c r="V335" s="29" t="e">
        <f t="shared" ca="1" si="14"/>
        <v>#NAME?</v>
      </c>
      <c r="W335" s="7"/>
      <c r="X335" s="7"/>
      <c r="Y335" s="34" t="s">
        <v>222</v>
      </c>
      <c r="Z335" s="35"/>
      <c r="AA335" s="36">
        <v>44955</v>
      </c>
      <c r="AB335" s="37">
        <v>49075100005788</v>
      </c>
      <c r="AC335" s="35"/>
      <c r="AD335" s="35"/>
      <c r="AE335" s="35"/>
      <c r="AF335" s="35">
        <v>86000.57</v>
      </c>
      <c r="AG335" s="35">
        <v>99999.09</v>
      </c>
      <c r="AH335" s="35">
        <v>101013.83</v>
      </c>
      <c r="AI335" s="35">
        <v>101652.76</v>
      </c>
      <c r="AJ335" s="35">
        <v>102562.49</v>
      </c>
      <c r="AK335" s="35">
        <v>103228.03</v>
      </c>
      <c r="AL335" s="35">
        <v>104020.22</v>
      </c>
      <c r="AM335" s="35">
        <v>104899.6</v>
      </c>
      <c r="AN335" s="35">
        <v>105646.39999999999</v>
      </c>
      <c r="AO335" s="35">
        <v>106495.19</v>
      </c>
      <c r="AP335" s="35">
        <v>107148.96</v>
      </c>
      <c r="AQ335" s="35">
        <v>107896.84</v>
      </c>
      <c r="AR335" s="35">
        <v>106244.51</v>
      </c>
      <c r="AS335" s="35">
        <v>107072.08</v>
      </c>
      <c r="AT335" s="35">
        <v>107989.36</v>
      </c>
      <c r="AU335" s="35">
        <v>108872.81</v>
      </c>
      <c r="AV335" s="35">
        <v>109449.7</v>
      </c>
      <c r="AW335" s="35">
        <v>105689.3</v>
      </c>
      <c r="AX335" s="35">
        <v>0</v>
      </c>
      <c r="AY335" s="35">
        <v>25.08</v>
      </c>
      <c r="AZ335" s="35">
        <v>25.08</v>
      </c>
      <c r="BA335" s="35">
        <v>25.08</v>
      </c>
      <c r="BB335" s="35" t="e">
        <f t="array" aca="1" ref="BB335" ca="1">_xludf.XLOOKUP(C335,'PL TOTAL D0'!A:A,'PL TOTAL D0'!C:C,"")</f>
        <v>#NAME?</v>
      </c>
    </row>
    <row r="336" spans="1:54" ht="15.75" customHeight="1">
      <c r="A336" s="28" t="s">
        <v>18</v>
      </c>
      <c r="B336" s="122" t="s">
        <v>1299</v>
      </c>
      <c r="C336" s="91" t="s">
        <v>1300</v>
      </c>
      <c r="D336" s="7" t="s">
        <v>19</v>
      </c>
      <c r="E336" s="7" t="s">
        <v>124</v>
      </c>
      <c r="F336" s="7" t="s">
        <v>238</v>
      </c>
      <c r="G336" s="7" t="e">
        <f t="shared" ca="1" si="13"/>
        <v>#NAME?</v>
      </c>
      <c r="H336" s="29" t="s">
        <v>239</v>
      </c>
      <c r="I336" s="29" t="s">
        <v>240</v>
      </c>
      <c r="J336" s="7" t="str">
        <f t="shared" si="16"/>
        <v>Não</v>
      </c>
      <c r="K336" s="30">
        <v>45223</v>
      </c>
      <c r="L336" s="7"/>
      <c r="M336" s="7" t="s">
        <v>100</v>
      </c>
      <c r="N336" s="31">
        <v>1.2E-2</v>
      </c>
      <c r="O336" s="7" t="s">
        <v>41</v>
      </c>
      <c r="P336" s="32">
        <v>0</v>
      </c>
      <c r="Q336" s="104"/>
      <c r="R336" s="90" t="s">
        <v>1301</v>
      </c>
      <c r="S336" s="7" t="s">
        <v>220</v>
      </c>
      <c r="T336" s="7" t="s">
        <v>1302</v>
      </c>
      <c r="U336" s="7" t="s">
        <v>124</v>
      </c>
      <c r="V336" s="29" t="e">
        <f t="shared" ca="1" si="14"/>
        <v>#NAME?</v>
      </c>
      <c r="W336" s="7"/>
      <c r="X336" s="7"/>
      <c r="Y336" s="34" t="s">
        <v>222</v>
      </c>
      <c r="Z336" s="35"/>
      <c r="AA336" s="36">
        <v>45223</v>
      </c>
      <c r="AB336" s="37">
        <v>49075100012431</v>
      </c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>
        <v>0</v>
      </c>
      <c r="AP336" s="35">
        <v>0</v>
      </c>
      <c r="AQ336" s="35">
        <v>0</v>
      </c>
      <c r="AR336" s="35">
        <v>0</v>
      </c>
      <c r="AS336" s="35">
        <v>0</v>
      </c>
      <c r="AT336" s="35">
        <v>0</v>
      </c>
      <c r="AU336" s="35">
        <v>0</v>
      </c>
      <c r="AV336" s="35">
        <v>0</v>
      </c>
      <c r="AW336" s="35">
        <v>0</v>
      </c>
      <c r="AX336" s="35">
        <v>0</v>
      </c>
      <c r="AY336" s="35">
        <v>0</v>
      </c>
      <c r="AZ336" s="35">
        <v>0</v>
      </c>
      <c r="BA336" s="35">
        <v>0</v>
      </c>
      <c r="BB336" s="35" t="e">
        <f t="array" aca="1" ref="BB336" ca="1">_xludf.XLOOKUP(C336,'PL TOTAL D0'!A:A,'PL TOTAL D0'!C:C,"")</f>
        <v>#NAME?</v>
      </c>
    </row>
    <row r="337" spans="1:54" ht="15.75" customHeight="1">
      <c r="A337" s="28" t="s">
        <v>18</v>
      </c>
      <c r="B337" s="3" t="s">
        <v>1303</v>
      </c>
      <c r="C337" s="4" t="s">
        <v>1304</v>
      </c>
      <c r="D337" s="7" t="s">
        <v>143</v>
      </c>
      <c r="E337" s="7" t="s">
        <v>38</v>
      </c>
      <c r="F337" s="7" t="s">
        <v>272</v>
      </c>
      <c r="G337" s="7" t="e">
        <f t="shared" ca="1" si="13"/>
        <v>#NAME?</v>
      </c>
      <c r="H337" s="29" t="s">
        <v>227</v>
      </c>
      <c r="I337" s="29" t="s">
        <v>41</v>
      </c>
      <c r="J337" s="7" t="str">
        <f t="shared" si="16"/>
        <v>Não</v>
      </c>
      <c r="K337" s="30">
        <v>45544</v>
      </c>
      <c r="L337" s="7"/>
      <c r="M337" s="123" t="s">
        <v>100</v>
      </c>
      <c r="N337" s="124">
        <v>1.2E-2</v>
      </c>
      <c r="O337" s="125" t="s">
        <v>41</v>
      </c>
      <c r="P337" s="126">
        <v>0</v>
      </c>
      <c r="Q337" s="33"/>
      <c r="R337" s="90"/>
      <c r="S337" s="7" t="s">
        <v>220</v>
      </c>
      <c r="T337" s="7" t="s">
        <v>1305</v>
      </c>
      <c r="U337" s="7" t="s">
        <v>38</v>
      </c>
      <c r="V337" s="29" t="e">
        <f t="shared" ca="1" si="14"/>
        <v>#NAME?</v>
      </c>
      <c r="W337" s="7"/>
      <c r="X337" s="7" t="s">
        <v>32</v>
      </c>
      <c r="Y337" s="34"/>
      <c r="Z337" s="35"/>
      <c r="AA337" s="35"/>
      <c r="AB337" s="37">
        <v>49075100015694</v>
      </c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>
        <v>30202.57</v>
      </c>
      <c r="BA337" s="35">
        <v>30459.22</v>
      </c>
      <c r="BB337" s="35" t="e">
        <f t="array" aca="1" ref="BB337" ca="1">_xludf.XLOOKUP(C337,'PL TOTAL D0'!A:A,'PL TOTAL D0'!C:C,"")</f>
        <v>#NAME?</v>
      </c>
    </row>
    <row r="338" spans="1:54" ht="15.75" customHeight="1">
      <c r="A338" s="28" t="s">
        <v>18</v>
      </c>
      <c r="B338" s="14" t="s">
        <v>1306</v>
      </c>
      <c r="C338" s="4" t="s">
        <v>1307</v>
      </c>
      <c r="D338" s="7" t="s">
        <v>19</v>
      </c>
      <c r="E338" s="7" t="s">
        <v>124</v>
      </c>
      <c r="F338" s="7" t="s">
        <v>404</v>
      </c>
      <c r="G338" s="7" t="e">
        <f t="shared" ca="1" si="13"/>
        <v>#NAME?</v>
      </c>
      <c r="H338" s="29" t="s">
        <v>227</v>
      </c>
      <c r="I338" s="29" t="s">
        <v>41</v>
      </c>
      <c r="J338" s="7" t="str">
        <f t="shared" si="16"/>
        <v>Sim</v>
      </c>
      <c r="K338" s="30">
        <v>45364</v>
      </c>
      <c r="L338" s="7"/>
      <c r="M338" s="7" t="s">
        <v>28</v>
      </c>
      <c r="N338" s="31">
        <v>1.2E-2</v>
      </c>
      <c r="O338" s="7" t="s">
        <v>29</v>
      </c>
      <c r="P338" s="32">
        <v>0.1</v>
      </c>
      <c r="Q338" s="41" t="s">
        <v>1308</v>
      </c>
      <c r="R338" s="90"/>
      <c r="S338" s="7" t="s">
        <v>220</v>
      </c>
      <c r="T338" s="6" t="s">
        <v>1309</v>
      </c>
      <c r="U338" s="7" t="s">
        <v>124</v>
      </c>
      <c r="V338" s="29" t="e">
        <f t="shared" ca="1" si="14"/>
        <v>#NAME?</v>
      </c>
      <c r="W338" s="7"/>
      <c r="X338" s="7"/>
      <c r="Y338" s="34" t="s">
        <v>222</v>
      </c>
      <c r="Z338" s="35"/>
      <c r="AA338" s="36">
        <v>45364</v>
      </c>
      <c r="AB338" s="37">
        <v>49075100013799</v>
      </c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>
        <v>0</v>
      </c>
      <c r="AU338" s="35">
        <v>100000</v>
      </c>
      <c r="AV338" s="35">
        <v>101097.5</v>
      </c>
      <c r="AW338" s="35">
        <v>182553.5</v>
      </c>
      <c r="AX338" s="35">
        <v>184345.2</v>
      </c>
      <c r="AY338" s="35">
        <v>216312.19</v>
      </c>
      <c r="AZ338" s="35">
        <v>252768.61</v>
      </c>
      <c r="BA338" s="35">
        <v>255097.8</v>
      </c>
      <c r="BB338" s="35" t="e">
        <f t="array" aca="1" ref="BB338" ca="1">_xludf.XLOOKUP(C338,'PL TOTAL D0'!A:A,'PL TOTAL D0'!C:C,"")</f>
        <v>#NAME?</v>
      </c>
    </row>
    <row r="339" spans="1:54" ht="15.75" customHeight="1">
      <c r="A339" s="28" t="s">
        <v>18</v>
      </c>
      <c r="B339" s="14" t="s">
        <v>1310</v>
      </c>
      <c r="C339" s="4" t="s">
        <v>1311</v>
      </c>
      <c r="D339" s="7" t="s">
        <v>123</v>
      </c>
      <c r="E339" s="7" t="s">
        <v>124</v>
      </c>
      <c r="F339" s="7" t="s">
        <v>125</v>
      </c>
      <c r="G339" s="7" t="e">
        <f t="shared" ca="1" si="13"/>
        <v>#NAME?</v>
      </c>
      <c r="H339" s="29" t="s">
        <v>227</v>
      </c>
      <c r="I339" s="29" t="s">
        <v>41</v>
      </c>
      <c r="J339" s="7" t="str">
        <f t="shared" si="16"/>
        <v>Não</v>
      </c>
      <c r="K339" s="30">
        <v>45446</v>
      </c>
      <c r="L339" s="7"/>
      <c r="M339" s="85" t="s">
        <v>100</v>
      </c>
      <c r="N339" s="58">
        <v>1.2E-2</v>
      </c>
      <c r="O339" s="59" t="s">
        <v>41</v>
      </c>
      <c r="P339" s="60">
        <v>0</v>
      </c>
      <c r="Q339" s="41"/>
      <c r="R339" s="90"/>
      <c r="S339" s="7" t="s">
        <v>220</v>
      </c>
      <c r="T339" s="6" t="s">
        <v>1312</v>
      </c>
      <c r="U339" s="7" t="s">
        <v>1313</v>
      </c>
      <c r="V339" s="29" t="e">
        <f t="shared" ca="1" si="14"/>
        <v>#NAME?</v>
      </c>
      <c r="W339" s="7"/>
      <c r="X339" s="7" t="s">
        <v>49</v>
      </c>
      <c r="Y339" s="34" t="s">
        <v>222</v>
      </c>
      <c r="Z339" s="35"/>
      <c r="AA339" s="36">
        <v>45446</v>
      </c>
      <c r="AB339" s="37">
        <v>49075100014981</v>
      </c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>
        <v>564152.69999999995</v>
      </c>
      <c r="AX339" s="35">
        <v>565018.9</v>
      </c>
      <c r="AY339" s="35">
        <v>589010.72</v>
      </c>
      <c r="AZ339" s="35">
        <v>620273.87</v>
      </c>
      <c r="BA339" s="35">
        <v>647478.73</v>
      </c>
      <c r="BB339" s="35" t="e">
        <f t="array" aca="1" ref="BB339" ca="1">_xludf.XLOOKUP(C339,'PL TOTAL D0'!A:A,'PL TOTAL D0'!C:C,"")</f>
        <v>#NAME?</v>
      </c>
    </row>
    <row r="340" spans="1:54" ht="15.75" customHeight="1">
      <c r="A340" s="28" t="s">
        <v>18</v>
      </c>
      <c r="B340" s="3" t="s">
        <v>1314</v>
      </c>
      <c r="C340" s="4" t="s">
        <v>1315</v>
      </c>
      <c r="D340" s="7" t="s">
        <v>19</v>
      </c>
      <c r="E340" s="7" t="s">
        <v>124</v>
      </c>
      <c r="F340" s="7" t="s">
        <v>244</v>
      </c>
      <c r="G340" s="7" t="e">
        <f t="shared" ca="1" si="13"/>
        <v>#NAME?</v>
      </c>
      <c r="H340" s="29" t="s">
        <v>239</v>
      </c>
      <c r="I340" s="29" t="s">
        <v>298</v>
      </c>
      <c r="J340" s="7" t="str">
        <f t="shared" si="16"/>
        <v>Não</v>
      </c>
      <c r="K340" s="30">
        <v>45309</v>
      </c>
      <c r="L340" s="7"/>
      <c r="M340" s="9" t="s">
        <v>100</v>
      </c>
      <c r="N340" s="10">
        <v>1.2E-2</v>
      </c>
      <c r="O340" s="6" t="s">
        <v>41</v>
      </c>
      <c r="P340" s="11">
        <v>0</v>
      </c>
      <c r="Q340" s="104"/>
      <c r="R340" s="90"/>
      <c r="S340" s="7" t="s">
        <v>264</v>
      </c>
      <c r="T340" s="7" t="s">
        <v>1316</v>
      </c>
      <c r="U340" s="7" t="s">
        <v>124</v>
      </c>
      <c r="V340" s="29" t="e">
        <f t="shared" ca="1" si="14"/>
        <v>#NAME?</v>
      </c>
      <c r="W340" s="7"/>
      <c r="X340" s="7"/>
      <c r="Y340" s="34" t="s">
        <v>222</v>
      </c>
      <c r="Z340" s="35"/>
      <c r="AA340" s="36">
        <v>45309</v>
      </c>
      <c r="AB340" s="37">
        <v>49075100013160</v>
      </c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>
        <v>0</v>
      </c>
      <c r="AS340" s="35">
        <v>0</v>
      </c>
      <c r="AT340" s="35">
        <v>0</v>
      </c>
      <c r="AU340" s="35">
        <v>0</v>
      </c>
      <c r="AV340" s="35">
        <v>0</v>
      </c>
      <c r="AW340" s="35">
        <v>0</v>
      </c>
      <c r="AX340" s="35">
        <v>0</v>
      </c>
      <c r="AY340" s="35">
        <v>0</v>
      </c>
      <c r="AZ340" s="35">
        <v>0</v>
      </c>
      <c r="BA340" s="35">
        <v>0</v>
      </c>
      <c r="BB340" s="35" t="e">
        <f t="array" aca="1" ref="BB340" ca="1">_xludf.XLOOKUP(C340,'PL TOTAL D0'!A:A,'PL TOTAL D0'!C:C,"")</f>
        <v>#NAME?</v>
      </c>
    </row>
    <row r="341" spans="1:54" ht="15.75" customHeight="1">
      <c r="A341" s="28" t="s">
        <v>18</v>
      </c>
      <c r="B341" s="3" t="s">
        <v>1317</v>
      </c>
      <c r="C341" s="4" t="s">
        <v>1318</v>
      </c>
      <c r="D341" s="7" t="s">
        <v>19</v>
      </c>
      <c r="E341" s="7" t="s">
        <v>124</v>
      </c>
      <c r="F341" s="7" t="s">
        <v>238</v>
      </c>
      <c r="G341" s="7" t="e">
        <f t="shared" ca="1" si="13"/>
        <v>#NAME?</v>
      </c>
      <c r="H341" s="29" t="s">
        <v>227</v>
      </c>
      <c r="I341" s="29" t="s">
        <v>41</v>
      </c>
      <c r="J341" s="7" t="str">
        <f t="shared" si="16"/>
        <v>Não</v>
      </c>
      <c r="K341" s="30">
        <v>44944</v>
      </c>
      <c r="L341" s="7"/>
      <c r="M341" s="7" t="s">
        <v>268</v>
      </c>
      <c r="N341" s="31">
        <v>1.2E-2</v>
      </c>
      <c r="O341" s="7" t="s">
        <v>29</v>
      </c>
      <c r="P341" s="32">
        <v>0.1</v>
      </c>
      <c r="Q341" s="104"/>
      <c r="R341" s="33" t="s">
        <v>1319</v>
      </c>
      <c r="S341" s="7" t="s">
        <v>220</v>
      </c>
      <c r="T341" s="7" t="s">
        <v>1320</v>
      </c>
      <c r="U341" s="7" t="s">
        <v>124</v>
      </c>
      <c r="V341" s="29" t="e">
        <f t="shared" ca="1" si="14"/>
        <v>#NAME?</v>
      </c>
      <c r="W341" s="7"/>
      <c r="X341" s="7"/>
      <c r="Y341" s="34" t="s">
        <v>330</v>
      </c>
      <c r="Z341" s="35"/>
      <c r="AA341" s="36">
        <v>44944</v>
      </c>
      <c r="AB341" s="37">
        <v>49075100005796</v>
      </c>
      <c r="AC341" s="35"/>
      <c r="AD341" s="35"/>
      <c r="AE341" s="35"/>
      <c r="AF341" s="35">
        <v>5379.4</v>
      </c>
      <c r="AG341" s="35">
        <v>5432.22</v>
      </c>
      <c r="AH341" s="35">
        <v>44329.56</v>
      </c>
      <c r="AI341" s="35">
        <v>87717.56</v>
      </c>
      <c r="AJ341" s="35">
        <v>107326.56</v>
      </c>
      <c r="AK341" s="35">
        <v>108290.97</v>
      </c>
      <c r="AL341" s="35">
        <v>138763.10999999999</v>
      </c>
      <c r="AM341" s="35">
        <v>139892.01</v>
      </c>
      <c r="AN341" s="35">
        <v>142567.1</v>
      </c>
      <c r="AO341" s="35">
        <v>146745.03</v>
      </c>
      <c r="AP341" s="35">
        <v>147811.24</v>
      </c>
      <c r="AQ341" s="35">
        <v>148976.10999999999</v>
      </c>
      <c r="AR341" s="35">
        <v>152388.93</v>
      </c>
      <c r="AS341" s="35">
        <v>156551.96</v>
      </c>
      <c r="AT341" s="35">
        <v>160286.49</v>
      </c>
      <c r="AU341" s="35">
        <v>164453.17000000001</v>
      </c>
      <c r="AV341" s="35">
        <v>166956.4</v>
      </c>
      <c r="AW341" s="35">
        <v>170351.6</v>
      </c>
      <c r="AX341" s="35">
        <v>173931.2</v>
      </c>
      <c r="AY341" s="35">
        <v>176973.94</v>
      </c>
      <c r="AZ341" s="35">
        <v>179022.1</v>
      </c>
      <c r="BA341" s="35">
        <v>181562.86</v>
      </c>
      <c r="BB341" s="35" t="e">
        <f t="array" aca="1" ref="BB341" ca="1">_xludf.XLOOKUP(C341,'PL TOTAL D0'!A:A,'PL TOTAL D0'!C:C,"")</f>
        <v>#NAME?</v>
      </c>
    </row>
    <row r="342" spans="1:54" ht="15.75" customHeight="1">
      <c r="A342" s="28" t="s">
        <v>18</v>
      </c>
      <c r="B342" s="3" t="s">
        <v>1321</v>
      </c>
      <c r="C342" s="4" t="s">
        <v>1322</v>
      </c>
      <c r="D342" s="7" t="s">
        <v>19</v>
      </c>
      <c r="E342" s="7" t="s">
        <v>124</v>
      </c>
      <c r="F342" s="7" t="s">
        <v>354</v>
      </c>
      <c r="G342" s="7" t="e">
        <f t="shared" ca="1" si="13"/>
        <v>#NAME?</v>
      </c>
      <c r="H342" s="29" t="s">
        <v>239</v>
      </c>
      <c r="I342" s="29" t="s">
        <v>240</v>
      </c>
      <c r="J342" s="7" t="str">
        <f t="shared" si="16"/>
        <v>Não</v>
      </c>
      <c r="K342" s="30">
        <v>45056</v>
      </c>
      <c r="L342" s="7"/>
      <c r="M342" s="7" t="s">
        <v>100</v>
      </c>
      <c r="N342" s="31">
        <v>1.2E-2</v>
      </c>
      <c r="O342" s="7" t="s">
        <v>41</v>
      </c>
      <c r="P342" s="32">
        <v>0</v>
      </c>
      <c r="Q342" s="90"/>
      <c r="R342" s="90"/>
      <c r="S342" s="7" t="s">
        <v>220</v>
      </c>
      <c r="T342" s="7" t="s">
        <v>1323</v>
      </c>
      <c r="U342" s="7" t="s">
        <v>124</v>
      </c>
      <c r="V342" s="29" t="e">
        <f t="shared" ca="1" si="14"/>
        <v>#NAME?</v>
      </c>
      <c r="W342" s="7"/>
      <c r="X342" s="7"/>
      <c r="Y342" s="34" t="s">
        <v>222</v>
      </c>
      <c r="Z342" s="35"/>
      <c r="AA342" s="36">
        <v>45056</v>
      </c>
      <c r="AB342" s="37">
        <v>49075100012441</v>
      </c>
      <c r="AC342" s="35"/>
      <c r="AD342" s="35"/>
      <c r="AE342" s="35"/>
      <c r="AF342" s="35"/>
      <c r="AG342" s="35"/>
      <c r="AH342" s="35"/>
      <c r="AI342" s="35">
        <v>445004.58</v>
      </c>
      <c r="AJ342" s="35">
        <v>450031.58</v>
      </c>
      <c r="AK342" s="35">
        <v>454481.44</v>
      </c>
      <c r="AL342" s="35">
        <v>458776.15</v>
      </c>
      <c r="AM342" s="35">
        <v>462672.2</v>
      </c>
      <c r="AN342" s="35">
        <v>466634.96</v>
      </c>
      <c r="AO342" s="35">
        <v>470661.51</v>
      </c>
      <c r="AP342" s="35">
        <v>474201.15</v>
      </c>
      <c r="AQ342" s="35">
        <v>477990.33</v>
      </c>
      <c r="AR342" s="35">
        <v>482406.36</v>
      </c>
      <c r="AS342" s="35">
        <v>197.68</v>
      </c>
      <c r="AT342" s="35">
        <v>146.74</v>
      </c>
      <c r="AU342" s="35">
        <v>147.63</v>
      </c>
      <c r="AV342" s="35">
        <v>147.69999999999999</v>
      </c>
      <c r="AW342" s="35">
        <v>148.61000000000001</v>
      </c>
      <c r="AX342" s="35">
        <v>149.55000000000001</v>
      </c>
      <c r="AY342" s="35">
        <v>150.47</v>
      </c>
      <c r="AZ342" s="35">
        <v>151.35</v>
      </c>
      <c r="BA342" s="35">
        <v>152.34</v>
      </c>
      <c r="BB342" s="35" t="e">
        <f t="array" aca="1" ref="BB342" ca="1">_xludf.XLOOKUP(C342,'PL TOTAL D0'!A:A,'PL TOTAL D0'!C:C,"")</f>
        <v>#NAME?</v>
      </c>
    </row>
    <row r="343" spans="1:54" ht="15.75" customHeight="1">
      <c r="A343" s="28" t="s">
        <v>18</v>
      </c>
      <c r="B343" s="17" t="s">
        <v>1324</v>
      </c>
      <c r="C343" s="44" t="s">
        <v>1325</v>
      </c>
      <c r="D343" s="7" t="s">
        <v>19</v>
      </c>
      <c r="E343" s="7" t="s">
        <v>124</v>
      </c>
      <c r="F343" s="7" t="s">
        <v>244</v>
      </c>
      <c r="G343" s="7" t="e">
        <f t="shared" ca="1" si="13"/>
        <v>#NAME?</v>
      </c>
      <c r="H343" s="29" t="s">
        <v>227</v>
      </c>
      <c r="I343" s="29" t="s">
        <v>41</v>
      </c>
      <c r="J343" s="7" t="str">
        <f t="shared" si="16"/>
        <v>Não</v>
      </c>
      <c r="K343" s="30">
        <v>45183</v>
      </c>
      <c r="L343" s="7"/>
      <c r="M343" s="7" t="s">
        <v>100</v>
      </c>
      <c r="N343" s="31">
        <v>1.2E-2</v>
      </c>
      <c r="O343" s="7" t="s">
        <v>41</v>
      </c>
      <c r="P343" s="32">
        <v>0</v>
      </c>
      <c r="Q343" s="33"/>
      <c r="R343" s="33" t="s">
        <v>1326</v>
      </c>
      <c r="S343" s="7" t="s">
        <v>220</v>
      </c>
      <c r="T343" s="7" t="s">
        <v>1327</v>
      </c>
      <c r="U343" s="7" t="s">
        <v>38</v>
      </c>
      <c r="V343" s="29" t="e">
        <f t="shared" ca="1" si="14"/>
        <v>#NAME?</v>
      </c>
      <c r="W343" s="7"/>
      <c r="X343" s="7" t="s">
        <v>49</v>
      </c>
      <c r="Y343" s="34" t="s">
        <v>222</v>
      </c>
      <c r="Z343" s="35"/>
      <c r="AA343" s="36">
        <v>45183</v>
      </c>
      <c r="AB343" s="37">
        <v>49075100011443</v>
      </c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>
        <v>92871.91</v>
      </c>
      <c r="AO343" s="35">
        <v>128014.39999999999</v>
      </c>
      <c r="AP343" s="35">
        <v>156010.57999999999</v>
      </c>
      <c r="AQ343" s="35">
        <v>188898.43</v>
      </c>
      <c r="AR343" s="35">
        <v>226640.08</v>
      </c>
      <c r="AS343" s="35">
        <v>261942.39</v>
      </c>
      <c r="AT343" s="35">
        <v>264749.49</v>
      </c>
      <c r="AU343" s="35">
        <v>262927.17</v>
      </c>
      <c r="AV343" s="35">
        <v>286396.5</v>
      </c>
      <c r="AW343" s="35">
        <v>288107.59999999998</v>
      </c>
      <c r="AX343" s="35">
        <v>292099.8</v>
      </c>
      <c r="AY343" s="35">
        <v>350411.34</v>
      </c>
      <c r="AZ343" s="35">
        <v>400079.6</v>
      </c>
      <c r="BA343" s="35">
        <v>398969.68</v>
      </c>
      <c r="BB343" s="35" t="e">
        <f t="array" aca="1" ref="BB343" ca="1">_xludf.XLOOKUP(C343,'PL TOTAL D0'!A:A,'PL TOTAL D0'!C:C,"")</f>
        <v>#NAME?</v>
      </c>
    </row>
    <row r="344" spans="1:54" ht="15.75" customHeight="1">
      <c r="A344" s="28" t="s">
        <v>18</v>
      </c>
      <c r="B344" s="28" t="s">
        <v>1328</v>
      </c>
      <c r="C344" s="15" t="s">
        <v>1329</v>
      </c>
      <c r="D344" s="7" t="s">
        <v>110</v>
      </c>
      <c r="E344" s="7" t="s">
        <v>38</v>
      </c>
      <c r="F344" s="7" t="s">
        <v>217</v>
      </c>
      <c r="G344" s="7" t="e">
        <f t="shared" ca="1" si="13"/>
        <v>#NAME?</v>
      </c>
      <c r="H344" s="29" t="s">
        <v>239</v>
      </c>
      <c r="I344" s="29" t="s">
        <v>280</v>
      </c>
      <c r="J344" s="7" t="str">
        <f t="shared" si="16"/>
        <v>Não</v>
      </c>
      <c r="K344" s="30">
        <v>45370</v>
      </c>
      <c r="L344" s="7"/>
      <c r="M344" s="7" t="s">
        <v>87</v>
      </c>
      <c r="N344" s="31">
        <v>0</v>
      </c>
      <c r="O344" s="7" t="s">
        <v>41</v>
      </c>
      <c r="P344" s="32">
        <v>0</v>
      </c>
      <c r="Q344" s="90"/>
      <c r="R344" s="90"/>
      <c r="S344" s="7" t="s">
        <v>220</v>
      </c>
      <c r="T344" s="12" t="s">
        <v>1330</v>
      </c>
      <c r="U344" s="7" t="s">
        <v>38</v>
      </c>
      <c r="V344" s="29" t="e">
        <f t="shared" ca="1" si="14"/>
        <v>#NAME?</v>
      </c>
      <c r="W344" s="7"/>
      <c r="X344" s="7"/>
      <c r="Y344" s="34" t="s">
        <v>222</v>
      </c>
      <c r="Z344" s="35"/>
      <c r="AA344" s="36">
        <v>45370</v>
      </c>
      <c r="AB344" s="37">
        <v>49075100013802</v>
      </c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>
        <v>0</v>
      </c>
      <c r="AU344" s="35">
        <v>0</v>
      </c>
      <c r="AV344" s="35">
        <v>0</v>
      </c>
      <c r="AW344" s="35">
        <v>1.1000000000000001</v>
      </c>
      <c r="AX344" s="35">
        <v>1.1000000000000001</v>
      </c>
      <c r="AY344" s="35">
        <v>1.1000000000000001</v>
      </c>
      <c r="AZ344" s="35">
        <v>1.1000000000000001</v>
      </c>
      <c r="BA344" s="35">
        <v>1.1000000000000001</v>
      </c>
      <c r="BB344" s="35" t="e">
        <f t="array" aca="1" ref="BB344" ca="1">_xludf.XLOOKUP(C344,'PL TOTAL D0'!A:A,'PL TOTAL D0'!C:C,"")</f>
        <v>#NAME?</v>
      </c>
    </row>
    <row r="345" spans="1:54" ht="15.75" customHeight="1">
      <c r="A345" s="28" t="s">
        <v>18</v>
      </c>
      <c r="B345" s="3" t="s">
        <v>1331</v>
      </c>
      <c r="C345" s="4" t="s">
        <v>1332</v>
      </c>
      <c r="D345" s="7" t="s">
        <v>110</v>
      </c>
      <c r="E345" s="7" t="s">
        <v>38</v>
      </c>
      <c r="F345" s="7" t="s">
        <v>279</v>
      </c>
      <c r="G345" s="7" t="e">
        <f t="shared" ca="1" si="13"/>
        <v>#NAME?</v>
      </c>
      <c r="H345" s="29" t="s">
        <v>239</v>
      </c>
      <c r="I345" s="29" t="s">
        <v>280</v>
      </c>
      <c r="J345" s="7" t="str">
        <f t="shared" si="16"/>
        <v>Sim</v>
      </c>
      <c r="K345" s="30">
        <v>45279</v>
      </c>
      <c r="L345" s="7"/>
      <c r="M345" s="7" t="s">
        <v>87</v>
      </c>
      <c r="N345" s="31">
        <v>3.0000000000000001E-3</v>
      </c>
      <c r="O345" s="7" t="s">
        <v>41</v>
      </c>
      <c r="P345" s="32">
        <v>0</v>
      </c>
      <c r="Q345" s="41" t="s">
        <v>148</v>
      </c>
      <c r="R345" s="90"/>
      <c r="S345" s="7" t="s">
        <v>220</v>
      </c>
      <c r="T345" s="7" t="s">
        <v>1333</v>
      </c>
      <c r="U345" s="7" t="s">
        <v>112</v>
      </c>
      <c r="V345" s="29" t="e">
        <f t="shared" ca="1" si="14"/>
        <v>#NAME?</v>
      </c>
      <c r="W345" s="7"/>
      <c r="X345" s="7"/>
      <c r="Y345" s="34" t="s">
        <v>222</v>
      </c>
      <c r="Z345" s="35"/>
      <c r="AA345" s="36">
        <v>45279</v>
      </c>
      <c r="AB345" s="37">
        <v>49075100013357</v>
      </c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>
        <v>0</v>
      </c>
      <c r="AR345" s="35">
        <v>0</v>
      </c>
      <c r="AS345" s="35">
        <v>223.64</v>
      </c>
      <c r="AT345" s="35">
        <v>225.51</v>
      </c>
      <c r="AU345" s="35">
        <v>227.49</v>
      </c>
      <c r="AV345" s="35">
        <v>228.36</v>
      </c>
      <c r="AW345" s="35">
        <v>230.45</v>
      </c>
      <c r="AX345" s="35">
        <v>220073.4</v>
      </c>
      <c r="AY345" s="35">
        <v>118250</v>
      </c>
      <c r="AZ345" s="35">
        <v>118250</v>
      </c>
      <c r="BA345" s="35">
        <v>678356.22</v>
      </c>
      <c r="BB345" s="35" t="e">
        <f t="array" aca="1" ref="BB345" ca="1">_xludf.XLOOKUP(C345,'PL TOTAL D0'!A:A,'PL TOTAL D0'!C:C,"")</f>
        <v>#NAME?</v>
      </c>
    </row>
    <row r="346" spans="1:54" ht="15.75" customHeight="1">
      <c r="A346" s="28" t="s">
        <v>18</v>
      </c>
      <c r="B346" s="41" t="s">
        <v>1334</v>
      </c>
      <c r="C346" s="15" t="s">
        <v>1335</v>
      </c>
      <c r="D346" s="7" t="s">
        <v>19</v>
      </c>
      <c r="E346" s="7" t="s">
        <v>20</v>
      </c>
      <c r="F346" s="7" t="s">
        <v>697</v>
      </c>
      <c r="G346" s="7" t="e">
        <f t="shared" ca="1" si="13"/>
        <v>#NAME?</v>
      </c>
      <c r="H346" s="29" t="s">
        <v>218</v>
      </c>
      <c r="I346" s="29" t="s">
        <v>41</v>
      </c>
      <c r="J346" s="7" t="str">
        <f t="shared" si="16"/>
        <v>Não</v>
      </c>
      <c r="K346" s="30">
        <v>45236</v>
      </c>
      <c r="L346" s="30">
        <v>45393</v>
      </c>
      <c r="M346" s="7" t="s">
        <v>251</v>
      </c>
      <c r="N346" s="31">
        <v>0</v>
      </c>
      <c r="O346" s="7" t="s">
        <v>41</v>
      </c>
      <c r="P346" s="32">
        <v>0</v>
      </c>
      <c r="Q346" s="33"/>
      <c r="R346" s="33" t="s">
        <v>1336</v>
      </c>
      <c r="S346" s="7" t="s">
        <v>220</v>
      </c>
      <c r="T346" s="7" t="s">
        <v>1337</v>
      </c>
      <c r="U346" s="7" t="s">
        <v>94</v>
      </c>
      <c r="V346" s="29" t="e">
        <f t="shared" ca="1" si="14"/>
        <v>#NAME?</v>
      </c>
      <c r="W346" s="7"/>
      <c r="X346" s="7"/>
      <c r="Y346" s="34" t="s">
        <v>222</v>
      </c>
      <c r="Z346" s="35"/>
      <c r="AA346" s="36">
        <v>45236</v>
      </c>
      <c r="AB346" s="37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>
        <v>1074083.05</v>
      </c>
      <c r="AQ346" s="35">
        <v>1082442.27</v>
      </c>
      <c r="AR346" s="35">
        <v>1032148.19</v>
      </c>
      <c r="AS346" s="35">
        <v>908055.54</v>
      </c>
      <c r="AT346" s="35">
        <v>862950.86</v>
      </c>
      <c r="AU346" s="35">
        <v>0</v>
      </c>
      <c r="AV346" s="35">
        <v>0</v>
      </c>
      <c r="AW346" s="35">
        <v>0</v>
      </c>
      <c r="AX346" s="35">
        <v>0</v>
      </c>
      <c r="AY346" s="35">
        <v>0</v>
      </c>
      <c r="AZ346" s="35">
        <v>0</v>
      </c>
      <c r="BA346" s="35">
        <v>0</v>
      </c>
      <c r="BB346" s="35" t="e">
        <f t="array" aca="1" ref="BB346" ca="1">_xludf.XLOOKUP(C346,'PL TOTAL D0'!A:A,'PL TOTAL D0'!C:C,"")</f>
        <v>#NAME?</v>
      </c>
    </row>
    <row r="347" spans="1:54" ht="15.75" customHeight="1">
      <c r="A347" s="28" t="s">
        <v>18</v>
      </c>
      <c r="B347" s="41" t="s">
        <v>1338</v>
      </c>
      <c r="C347" s="72" t="s">
        <v>1339</v>
      </c>
      <c r="D347" s="7" t="s">
        <v>110</v>
      </c>
      <c r="E347" s="7" t="s">
        <v>38</v>
      </c>
      <c r="F347" s="7" t="s">
        <v>571</v>
      </c>
      <c r="G347" s="7" t="e">
        <f t="shared" ca="1" si="13"/>
        <v>#NAME?</v>
      </c>
      <c r="H347" s="29" t="s">
        <v>218</v>
      </c>
      <c r="I347" s="29" t="s">
        <v>41</v>
      </c>
      <c r="J347" s="7" t="s">
        <v>258</v>
      </c>
      <c r="K347" s="30">
        <v>45120</v>
      </c>
      <c r="L347" s="30">
        <v>45513</v>
      </c>
      <c r="M347" s="7" t="s">
        <v>361</v>
      </c>
      <c r="N347" s="53">
        <v>0.01</v>
      </c>
      <c r="O347" s="54" t="s">
        <v>29</v>
      </c>
      <c r="P347" s="55">
        <v>0.1</v>
      </c>
      <c r="Q347" s="33"/>
      <c r="R347" s="33" t="s">
        <v>777</v>
      </c>
      <c r="S347" s="7" t="s">
        <v>220</v>
      </c>
      <c r="T347" s="7" t="s">
        <v>1340</v>
      </c>
      <c r="U347" s="7" t="s">
        <v>38</v>
      </c>
      <c r="V347" s="29" t="e">
        <f t="shared" ca="1" si="14"/>
        <v>#NAME?</v>
      </c>
      <c r="W347" s="7"/>
      <c r="X347" s="7"/>
      <c r="Y347" s="34" t="s">
        <v>222</v>
      </c>
      <c r="Z347" s="35"/>
      <c r="AA347" s="36">
        <v>45120</v>
      </c>
      <c r="AB347" s="37">
        <v>49075100009244</v>
      </c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>
        <v>2954688.83</v>
      </c>
      <c r="AS347" s="35">
        <v>2988057.52</v>
      </c>
      <c r="AT347" s="35">
        <v>3023601.99</v>
      </c>
      <c r="AU347" s="35">
        <v>3016751.72</v>
      </c>
      <c r="AV347" s="35">
        <v>3331607</v>
      </c>
      <c r="AW347" s="35">
        <v>3363386</v>
      </c>
      <c r="AX347" s="35">
        <v>0</v>
      </c>
      <c r="AY347" s="35">
        <v>0</v>
      </c>
      <c r="AZ347" s="35">
        <v>0</v>
      </c>
      <c r="BA347" s="35">
        <v>0</v>
      </c>
      <c r="BB347" s="35" t="e">
        <f t="array" aca="1" ref="BB347" ca="1">_xludf.XLOOKUP(C347,'PL TOTAL D0'!A:A,'PL TOTAL D0'!C:C,"")</f>
        <v>#NAME?</v>
      </c>
    </row>
    <row r="348" spans="1:54" ht="15.75" customHeight="1">
      <c r="A348" s="28" t="s">
        <v>18</v>
      </c>
      <c r="B348" s="42" t="s">
        <v>1341</v>
      </c>
      <c r="C348" s="43" t="s">
        <v>1342</v>
      </c>
      <c r="D348" s="7" t="s">
        <v>19</v>
      </c>
      <c r="E348" s="7" t="s">
        <v>38</v>
      </c>
      <c r="F348" s="7" t="s">
        <v>99</v>
      </c>
      <c r="G348" s="7" t="e">
        <f t="shared" ca="1" si="13"/>
        <v>#NAME?</v>
      </c>
      <c r="H348" s="29" t="s">
        <v>227</v>
      </c>
      <c r="I348" s="29" t="s">
        <v>41</v>
      </c>
      <c r="J348" s="7" t="str">
        <f t="shared" ref="J348:J354" si="17">IF(Q348=0,"Não","Sim")</f>
        <v>Não</v>
      </c>
      <c r="K348" s="30">
        <v>45439</v>
      </c>
      <c r="L348" s="30"/>
      <c r="M348" s="127" t="s">
        <v>100</v>
      </c>
      <c r="N348" s="128">
        <v>1.2E-2</v>
      </c>
      <c r="O348" s="129" t="s">
        <v>41</v>
      </c>
      <c r="P348" s="130">
        <v>0</v>
      </c>
      <c r="Q348" s="33"/>
      <c r="R348" s="33"/>
      <c r="S348" s="7" t="s">
        <v>220</v>
      </c>
      <c r="T348" s="7" t="s">
        <v>1343</v>
      </c>
      <c r="U348" s="7" t="s">
        <v>38</v>
      </c>
      <c r="V348" s="29" t="e">
        <f t="shared" ca="1" si="14"/>
        <v>#NAME?</v>
      </c>
      <c r="W348" s="7"/>
      <c r="X348" s="7" t="s">
        <v>32</v>
      </c>
      <c r="Y348" s="34" t="s">
        <v>222</v>
      </c>
      <c r="Z348" s="35"/>
      <c r="AA348" s="36">
        <v>45439</v>
      </c>
      <c r="AB348" s="37">
        <v>49075100014558</v>
      </c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>
        <v>200017.5</v>
      </c>
      <c r="AW348" s="35">
        <v>504224.4</v>
      </c>
      <c r="AX348" s="35">
        <v>508658.2</v>
      </c>
      <c r="AY348" s="35">
        <v>512943.72</v>
      </c>
      <c r="AZ348" s="35">
        <v>516240.44</v>
      </c>
      <c r="BA348" s="35">
        <v>1250065.23</v>
      </c>
      <c r="BB348" s="35" t="e">
        <f t="array" aca="1" ref="BB348" ca="1">_xludf.XLOOKUP(C348,'PL TOTAL D0'!A:A,'PL TOTAL D0'!C:C,"")</f>
        <v>#NAME?</v>
      </c>
    </row>
    <row r="349" spans="1:54" ht="15.75" customHeight="1">
      <c r="A349" s="28" t="s">
        <v>18</v>
      </c>
      <c r="B349" s="3" t="s">
        <v>738</v>
      </c>
      <c r="C349" s="4" t="s">
        <v>1344</v>
      </c>
      <c r="D349" s="7" t="s">
        <v>19</v>
      </c>
      <c r="E349" s="7" t="s">
        <v>31</v>
      </c>
      <c r="F349" s="7" t="s">
        <v>738</v>
      </c>
      <c r="G349" s="7" t="e">
        <f t="shared" ca="1" si="13"/>
        <v>#NAME?</v>
      </c>
      <c r="H349" s="29" t="s">
        <v>239</v>
      </c>
      <c r="I349" s="29" t="s">
        <v>240</v>
      </c>
      <c r="J349" s="7" t="str">
        <f t="shared" si="17"/>
        <v>Não</v>
      </c>
      <c r="K349" s="30">
        <v>45056</v>
      </c>
      <c r="L349" s="30"/>
      <c r="M349" s="7" t="s">
        <v>138</v>
      </c>
      <c r="N349" s="31">
        <v>1.2E-2</v>
      </c>
      <c r="O349" s="7" t="s">
        <v>29</v>
      </c>
      <c r="P349" s="32">
        <v>0.1</v>
      </c>
      <c r="Q349" s="47"/>
      <c r="R349" s="33"/>
      <c r="S349" s="7" t="s">
        <v>220</v>
      </c>
      <c r="T349" s="7" t="s">
        <v>1345</v>
      </c>
      <c r="U349" s="7" t="s">
        <v>31</v>
      </c>
      <c r="V349" s="29" t="e">
        <f t="shared" ca="1" si="14"/>
        <v>#NAME?</v>
      </c>
      <c r="W349" s="7"/>
      <c r="X349" s="7"/>
      <c r="Y349" s="34" t="s">
        <v>222</v>
      </c>
      <c r="Z349" s="35"/>
      <c r="AA349" s="36">
        <v>45056</v>
      </c>
      <c r="AB349" s="37">
        <v>49075100012466</v>
      </c>
      <c r="AC349" s="35"/>
      <c r="AD349" s="35"/>
      <c r="AE349" s="35"/>
      <c r="AF349" s="35">
        <v>0.01</v>
      </c>
      <c r="AG349" s="35">
        <v>0.01</v>
      </c>
      <c r="AH349" s="35">
        <v>0.01</v>
      </c>
      <c r="AI349" s="35">
        <v>0.01</v>
      </c>
      <c r="AJ349" s="35">
        <v>0.01</v>
      </c>
      <c r="AK349" s="35">
        <v>0.01</v>
      </c>
      <c r="AL349" s="35">
        <v>0.01</v>
      </c>
      <c r="AM349" s="35">
        <v>0.01</v>
      </c>
      <c r="AN349" s="35">
        <v>0.01</v>
      </c>
      <c r="AO349" s="35">
        <v>0.01</v>
      </c>
      <c r="AP349" s="35">
        <v>0.01</v>
      </c>
      <c r="AQ349" s="35">
        <v>0.01</v>
      </c>
      <c r="AR349" s="35">
        <v>0.01</v>
      </c>
      <c r="AS349" s="35">
        <v>0.01</v>
      </c>
      <c r="AT349" s="35">
        <v>0.01</v>
      </c>
      <c r="AU349" s="35">
        <v>0.01</v>
      </c>
      <c r="AV349" s="35">
        <v>0.01</v>
      </c>
      <c r="AW349" s="35">
        <v>0.01</v>
      </c>
      <c r="AX349" s="35">
        <v>0.01</v>
      </c>
      <c r="AY349" s="35">
        <v>0.01</v>
      </c>
      <c r="AZ349" s="35">
        <v>0.01</v>
      </c>
      <c r="BA349" s="35">
        <v>0.01</v>
      </c>
      <c r="BB349" s="35" t="e">
        <f t="array" aca="1" ref="BB349" ca="1">_xludf.XLOOKUP(C349,'PL TOTAL D0'!A:A,'PL TOTAL D0'!C:C,"")</f>
        <v>#NAME?</v>
      </c>
    </row>
    <row r="350" spans="1:54" ht="15.75" customHeight="1">
      <c r="A350" s="28" t="s">
        <v>18</v>
      </c>
      <c r="B350" s="3" t="s">
        <v>1346</v>
      </c>
      <c r="C350" s="62" t="s">
        <v>1347</v>
      </c>
      <c r="D350" s="7" t="s">
        <v>19</v>
      </c>
      <c r="E350" s="7" t="s">
        <v>31</v>
      </c>
      <c r="F350" s="7" t="s">
        <v>738</v>
      </c>
      <c r="G350" s="7" t="e">
        <f t="shared" ca="1" si="13"/>
        <v>#NAME?</v>
      </c>
      <c r="H350" s="29" t="s">
        <v>239</v>
      </c>
      <c r="I350" s="29" t="s">
        <v>240</v>
      </c>
      <c r="J350" s="7" t="str">
        <f t="shared" si="17"/>
        <v>Não</v>
      </c>
      <c r="K350" s="30">
        <v>45162</v>
      </c>
      <c r="L350" s="30"/>
      <c r="M350" s="7" t="s">
        <v>138</v>
      </c>
      <c r="N350" s="31">
        <v>1.2E-2</v>
      </c>
      <c r="O350" s="7" t="s">
        <v>29</v>
      </c>
      <c r="P350" s="32">
        <v>0.1</v>
      </c>
      <c r="Q350" s="47"/>
      <c r="R350" s="33"/>
      <c r="S350" s="7" t="s">
        <v>220</v>
      </c>
      <c r="T350" s="7" t="s">
        <v>1345</v>
      </c>
      <c r="U350" s="7" t="s">
        <v>31</v>
      </c>
      <c r="V350" s="29" t="e">
        <f t="shared" ca="1" si="14"/>
        <v>#NAME?</v>
      </c>
      <c r="W350" s="7"/>
      <c r="X350" s="7"/>
      <c r="Y350" s="34" t="s">
        <v>222</v>
      </c>
      <c r="Z350" s="35"/>
      <c r="AA350" s="36">
        <v>45162</v>
      </c>
      <c r="AB350" s="37">
        <v>49075100011451</v>
      </c>
      <c r="AC350" s="35"/>
      <c r="AD350" s="35"/>
      <c r="AE350" s="35"/>
      <c r="AF350" s="35">
        <v>0</v>
      </c>
      <c r="AG350" s="35">
        <v>0</v>
      </c>
      <c r="AH350" s="35">
        <v>0</v>
      </c>
      <c r="AI350" s="35">
        <v>0</v>
      </c>
      <c r="AJ350" s="35">
        <v>0</v>
      </c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0</v>
      </c>
      <c r="AQ350" s="35">
        <v>0</v>
      </c>
      <c r="AR350" s="35">
        <v>0</v>
      </c>
      <c r="AS350" s="35">
        <v>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 t="e">
        <f t="array" aca="1" ref="BB350" ca="1">_xludf.XLOOKUP(C350,'PL TOTAL D0'!A:A,'PL TOTAL D0'!C:C,"")</f>
        <v>#NAME?</v>
      </c>
    </row>
    <row r="351" spans="1:54" ht="15.75" customHeight="1">
      <c r="A351" s="28" t="s">
        <v>18</v>
      </c>
      <c r="B351" s="14" t="s">
        <v>1348</v>
      </c>
      <c r="C351" s="4" t="s">
        <v>1349</v>
      </c>
      <c r="D351" s="7" t="s">
        <v>19</v>
      </c>
      <c r="E351" s="7" t="s">
        <v>20</v>
      </c>
      <c r="F351" s="7" t="s">
        <v>290</v>
      </c>
      <c r="G351" s="7" t="e">
        <f t="shared" ca="1" si="13"/>
        <v>#NAME?</v>
      </c>
      <c r="H351" s="29" t="s">
        <v>227</v>
      </c>
      <c r="I351" s="29" t="s">
        <v>41</v>
      </c>
      <c r="J351" s="7" t="str">
        <f t="shared" si="17"/>
        <v>Não</v>
      </c>
      <c r="K351" s="30">
        <v>45056</v>
      </c>
      <c r="L351" s="30"/>
      <c r="M351" s="7" t="s">
        <v>138</v>
      </c>
      <c r="N351" s="31">
        <v>1.4999999999999999E-2</v>
      </c>
      <c r="O351" s="7" t="s">
        <v>29</v>
      </c>
      <c r="P351" s="32">
        <v>0.1</v>
      </c>
      <c r="Q351" s="28"/>
      <c r="R351" s="33" t="s">
        <v>1350</v>
      </c>
      <c r="S351" s="7" t="s">
        <v>220</v>
      </c>
      <c r="T351" s="7" t="s">
        <v>1351</v>
      </c>
      <c r="U351" s="7" t="s">
        <v>94</v>
      </c>
      <c r="V351" s="29" t="e">
        <f t="shared" ca="1" si="14"/>
        <v>#NAME?</v>
      </c>
      <c r="W351" s="7"/>
      <c r="X351" s="7"/>
      <c r="Y351" s="34" t="s">
        <v>222</v>
      </c>
      <c r="Z351" s="35"/>
      <c r="AA351" s="36">
        <v>45056</v>
      </c>
      <c r="AB351" s="37">
        <v>49075100012474</v>
      </c>
      <c r="AC351" s="35"/>
      <c r="AD351" s="35"/>
      <c r="AE351" s="35"/>
      <c r="AF351" s="35"/>
      <c r="AG351" s="35"/>
      <c r="AH351" s="35">
        <v>0</v>
      </c>
      <c r="AI351" s="35">
        <v>0</v>
      </c>
      <c r="AJ351" s="35">
        <v>0</v>
      </c>
      <c r="AK351" s="35">
        <v>27481.85</v>
      </c>
      <c r="AL351" s="35">
        <v>28721.07</v>
      </c>
      <c r="AM351" s="35">
        <v>27772.17</v>
      </c>
      <c r="AN351" s="35">
        <v>27830.25</v>
      </c>
      <c r="AO351" s="35">
        <v>106670.24</v>
      </c>
      <c r="AP351" s="35">
        <v>109135.89</v>
      </c>
      <c r="AQ351" s="35">
        <v>111233.69</v>
      </c>
      <c r="AR351" s="35">
        <v>109627.24</v>
      </c>
      <c r="AS351" s="35">
        <v>110509.7</v>
      </c>
      <c r="AT351" s="35">
        <v>140287.07</v>
      </c>
      <c r="AU351" s="35">
        <v>139762.28</v>
      </c>
      <c r="AV351" s="35">
        <v>139250.79999999999</v>
      </c>
      <c r="AW351" s="35">
        <v>140130.70000000001</v>
      </c>
      <c r="AX351" s="35">
        <v>142118.6</v>
      </c>
      <c r="AY351" s="35">
        <v>143851.84</v>
      </c>
      <c r="AZ351" s="35">
        <v>143731.01</v>
      </c>
      <c r="BA351" s="35">
        <v>142378.84</v>
      </c>
      <c r="BB351" s="35" t="e">
        <f t="array" aca="1" ref="BB351" ca="1">_xludf.XLOOKUP(C351,'PL TOTAL D0'!A:A,'PL TOTAL D0'!C:C,"")</f>
        <v>#NAME?</v>
      </c>
    </row>
    <row r="352" spans="1:54" ht="15.75" customHeight="1">
      <c r="A352" s="28" t="s">
        <v>18</v>
      </c>
      <c r="B352" s="3" t="s">
        <v>1352</v>
      </c>
      <c r="C352" s="4" t="s">
        <v>1353</v>
      </c>
      <c r="D352" s="7" t="s">
        <v>19</v>
      </c>
      <c r="E352" s="7" t="s">
        <v>20</v>
      </c>
      <c r="F352" s="7" t="s">
        <v>290</v>
      </c>
      <c r="G352" s="7" t="e">
        <f t="shared" ca="1" si="13"/>
        <v>#NAME?</v>
      </c>
      <c r="H352" s="29" t="s">
        <v>239</v>
      </c>
      <c r="I352" s="29" t="s">
        <v>240</v>
      </c>
      <c r="J352" s="7" t="str">
        <f t="shared" si="17"/>
        <v>Não</v>
      </c>
      <c r="K352" s="30">
        <v>45000</v>
      </c>
      <c r="L352" s="7"/>
      <c r="M352" s="7" t="s">
        <v>100</v>
      </c>
      <c r="N352" s="31">
        <v>1.2E-2</v>
      </c>
      <c r="O352" s="7" t="s">
        <v>41</v>
      </c>
      <c r="P352" s="32">
        <v>0</v>
      </c>
      <c r="Q352" s="33"/>
      <c r="R352" s="33"/>
      <c r="S352" s="7" t="s">
        <v>220</v>
      </c>
      <c r="T352" s="4" t="s">
        <v>1345</v>
      </c>
      <c r="U352" s="7" t="s">
        <v>94</v>
      </c>
      <c r="V352" s="29" t="e">
        <f t="shared" ca="1" si="14"/>
        <v>#NAME?</v>
      </c>
      <c r="W352" s="7"/>
      <c r="X352" s="7"/>
      <c r="Y352" s="34" t="s">
        <v>222</v>
      </c>
      <c r="Z352" s="35"/>
      <c r="AA352" s="36">
        <v>45000</v>
      </c>
      <c r="AB352" s="37">
        <v>49075100008663</v>
      </c>
      <c r="AC352" s="35"/>
      <c r="AD352" s="35"/>
      <c r="AE352" s="35"/>
      <c r="AF352" s="35"/>
      <c r="AG352" s="35"/>
      <c r="AH352" s="35">
        <v>1204769.98</v>
      </c>
      <c r="AI352" s="35">
        <v>1213660.8700000001</v>
      </c>
      <c r="AJ352" s="35">
        <v>1226801.03</v>
      </c>
      <c r="AK352" s="35">
        <v>984540.31</v>
      </c>
      <c r="AL352" s="35">
        <v>993536.81</v>
      </c>
      <c r="AM352" s="35">
        <v>1004120.36</v>
      </c>
      <c r="AN352" s="35">
        <v>1011117.33</v>
      </c>
      <c r="AO352" s="35">
        <v>1020081.73</v>
      </c>
      <c r="AP352" s="35">
        <v>399196.85</v>
      </c>
      <c r="AQ352" s="35">
        <v>189.08</v>
      </c>
      <c r="AR352" s="35">
        <v>0</v>
      </c>
      <c r="AS352" s="35">
        <v>81.8</v>
      </c>
      <c r="AT352" s="35">
        <v>0</v>
      </c>
      <c r="AU352" s="35">
        <v>0</v>
      </c>
      <c r="AV352" s="35">
        <v>0</v>
      </c>
      <c r="AW352" s="35">
        <v>0</v>
      </c>
      <c r="AX352" s="35">
        <v>0</v>
      </c>
      <c r="AY352" s="35">
        <v>0</v>
      </c>
      <c r="AZ352" s="35">
        <v>0</v>
      </c>
      <c r="BA352" s="35">
        <v>0</v>
      </c>
      <c r="BB352" s="35" t="e">
        <f t="array" aca="1" ref="BB352" ca="1">_xludf.XLOOKUP(C352,'PL TOTAL D0'!A:A,'PL TOTAL D0'!C:C,"")</f>
        <v>#NAME?</v>
      </c>
    </row>
    <row r="353" spans="1:54" ht="15.75" customHeight="1">
      <c r="A353" s="28" t="s">
        <v>18</v>
      </c>
      <c r="B353" s="3" t="s">
        <v>64</v>
      </c>
      <c r="C353" s="4" t="s">
        <v>65</v>
      </c>
      <c r="D353" s="7" t="s">
        <v>19</v>
      </c>
      <c r="E353" s="7" t="s">
        <v>20</v>
      </c>
      <c r="F353" s="7" t="s">
        <v>290</v>
      </c>
      <c r="G353" s="7" t="e">
        <f t="shared" ca="1" si="13"/>
        <v>#NAME?</v>
      </c>
      <c r="H353" s="29" t="s">
        <v>239</v>
      </c>
      <c r="I353" s="29" t="s">
        <v>395</v>
      </c>
      <c r="J353" s="7" t="str">
        <f t="shared" si="17"/>
        <v>Não</v>
      </c>
      <c r="K353" s="30">
        <v>45065</v>
      </c>
      <c r="L353" s="7"/>
      <c r="M353" s="7" t="s">
        <v>28</v>
      </c>
      <c r="N353" s="31">
        <v>1.2E-2</v>
      </c>
      <c r="O353" s="7" t="s">
        <v>41</v>
      </c>
      <c r="P353" s="32">
        <v>0</v>
      </c>
      <c r="Q353" s="33"/>
      <c r="R353" s="33"/>
      <c r="S353" s="7" t="s">
        <v>220</v>
      </c>
      <c r="T353" s="7" t="s">
        <v>1354</v>
      </c>
      <c r="U353" s="7" t="s">
        <v>94</v>
      </c>
      <c r="V353" s="29" t="e">
        <f t="shared" ca="1" si="14"/>
        <v>#NAME?</v>
      </c>
      <c r="W353" s="7"/>
      <c r="X353" s="7"/>
      <c r="Y353" s="34" t="s">
        <v>222</v>
      </c>
      <c r="Z353" s="35"/>
      <c r="AA353" s="36">
        <v>45065</v>
      </c>
      <c r="AB353" s="37">
        <v>49075100008450</v>
      </c>
      <c r="AC353" s="35"/>
      <c r="AD353" s="35"/>
      <c r="AE353" s="35"/>
      <c r="AF353" s="35"/>
      <c r="AG353" s="35"/>
      <c r="AH353" s="35">
        <v>0</v>
      </c>
      <c r="AI353" s="35">
        <v>0</v>
      </c>
      <c r="AJ353" s="35">
        <v>363226.57</v>
      </c>
      <c r="AK353" s="35">
        <v>366392.92</v>
      </c>
      <c r="AL353" s="35">
        <v>368988.46</v>
      </c>
      <c r="AM353" s="35">
        <v>371859.91</v>
      </c>
      <c r="AN353" s="35">
        <v>373297.73</v>
      </c>
      <c r="AO353" s="35">
        <v>373865</v>
      </c>
      <c r="AP353" s="35">
        <v>380177.08</v>
      </c>
      <c r="AQ353" s="35">
        <v>385489.77</v>
      </c>
      <c r="AR353" s="35">
        <v>384570.08</v>
      </c>
      <c r="AS353" s="35">
        <v>386416.47</v>
      </c>
      <c r="AT353" s="35">
        <v>390387.65</v>
      </c>
      <c r="AU353" s="35">
        <v>389403.06</v>
      </c>
      <c r="AV353" s="35">
        <v>387464.3</v>
      </c>
      <c r="AW353" s="35">
        <v>390000.8</v>
      </c>
      <c r="AX353" s="35">
        <v>394137</v>
      </c>
      <c r="AY353" s="35">
        <v>397539.5</v>
      </c>
      <c r="AZ353" s="35">
        <v>397651.12</v>
      </c>
      <c r="BA353" s="35">
        <v>397660.83</v>
      </c>
      <c r="BB353" s="35" t="e">
        <f t="array" aca="1" ref="BB353" ca="1">_xludf.XLOOKUP(C353,'PL TOTAL D0'!A:A,'PL TOTAL D0'!C:C,"")</f>
        <v>#NAME?</v>
      </c>
    </row>
    <row r="354" spans="1:54" ht="15.75" customHeight="1">
      <c r="A354" s="28" t="s">
        <v>18</v>
      </c>
      <c r="B354" s="42" t="s">
        <v>1355</v>
      </c>
      <c r="C354" s="89" t="s">
        <v>1356</v>
      </c>
      <c r="D354" s="7" t="s">
        <v>19</v>
      </c>
      <c r="E354" s="7" t="s">
        <v>38</v>
      </c>
      <c r="F354" s="7" t="s">
        <v>39</v>
      </c>
      <c r="G354" s="7" t="e">
        <f t="shared" ca="1" si="13"/>
        <v>#NAME?</v>
      </c>
      <c r="H354" s="29" t="s">
        <v>239</v>
      </c>
      <c r="I354" s="29" t="s">
        <v>240</v>
      </c>
      <c r="J354" s="7" t="str">
        <f t="shared" si="17"/>
        <v>Não</v>
      </c>
      <c r="K354" s="30">
        <v>45385</v>
      </c>
      <c r="L354" s="30"/>
      <c r="M354" s="7" t="s">
        <v>100</v>
      </c>
      <c r="N354" s="31">
        <v>0</v>
      </c>
      <c r="O354" s="7" t="s">
        <v>41</v>
      </c>
      <c r="P354" s="32">
        <v>0</v>
      </c>
      <c r="Q354" s="47"/>
      <c r="R354" s="33" t="s">
        <v>1357</v>
      </c>
      <c r="S354" s="7" t="s">
        <v>220</v>
      </c>
      <c r="T354" s="6" t="s">
        <v>1358</v>
      </c>
      <c r="U354" s="7" t="s">
        <v>38</v>
      </c>
      <c r="V354" s="29" t="e">
        <f t="shared" ca="1" si="14"/>
        <v>#NAME?</v>
      </c>
      <c r="W354" s="7"/>
      <c r="X354" s="7"/>
      <c r="Y354" s="34" t="s">
        <v>222</v>
      </c>
      <c r="Z354" s="35"/>
      <c r="AA354" s="36">
        <v>45385</v>
      </c>
      <c r="AB354" s="37">
        <v>49075100014061</v>
      </c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>
        <v>53000.04</v>
      </c>
      <c r="AV354" s="35">
        <v>50079.66</v>
      </c>
      <c r="AW354" s="35">
        <v>43484.62</v>
      </c>
      <c r="AX354" s="35">
        <v>38007.71</v>
      </c>
      <c r="AY354" s="35">
        <v>23803.19</v>
      </c>
      <c r="AZ354" s="35">
        <v>23828.44</v>
      </c>
      <c r="BA354" s="35">
        <v>4292</v>
      </c>
      <c r="BB354" s="35" t="e">
        <f t="array" aca="1" ref="BB354" ca="1">_xludf.XLOOKUP(C354,'PL TOTAL D0'!A:A,'PL TOTAL D0'!C:C,"")</f>
        <v>#NAME?</v>
      </c>
    </row>
    <row r="355" spans="1:54" ht="15.75" customHeight="1">
      <c r="A355" s="28" t="s">
        <v>18</v>
      </c>
      <c r="B355" s="42" t="s">
        <v>1359</v>
      </c>
      <c r="C355" s="89" t="s">
        <v>1360</v>
      </c>
      <c r="D355" s="7" t="s">
        <v>19</v>
      </c>
      <c r="E355" s="7" t="s">
        <v>38</v>
      </c>
      <c r="F355" s="7" t="s">
        <v>39</v>
      </c>
      <c r="G355" s="7" t="e">
        <f t="shared" ca="1" si="13"/>
        <v>#NAME?</v>
      </c>
      <c r="H355" s="29" t="s">
        <v>227</v>
      </c>
      <c r="I355" s="29" t="s">
        <v>41</v>
      </c>
      <c r="J355" s="7" t="s">
        <v>258</v>
      </c>
      <c r="K355" s="30">
        <v>45464</v>
      </c>
      <c r="L355" s="30"/>
      <c r="M355" s="7" t="s">
        <v>1212</v>
      </c>
      <c r="N355" s="31">
        <v>1.4999999999999999E-2</v>
      </c>
      <c r="O355" s="7" t="s">
        <v>29</v>
      </c>
      <c r="P355" s="32">
        <v>0.1</v>
      </c>
      <c r="Q355" s="47"/>
      <c r="R355" s="33"/>
      <c r="S355" s="7" t="s">
        <v>220</v>
      </c>
      <c r="T355" s="6" t="s">
        <v>1361</v>
      </c>
      <c r="U355" s="7" t="s">
        <v>38</v>
      </c>
      <c r="V355" s="29" t="e">
        <f t="shared" ca="1" si="14"/>
        <v>#NAME?</v>
      </c>
      <c r="W355" s="7"/>
      <c r="X355" s="7" t="s">
        <v>49</v>
      </c>
      <c r="Y355" s="34" t="s">
        <v>222</v>
      </c>
      <c r="Z355" s="35"/>
      <c r="AA355" s="36">
        <v>45464</v>
      </c>
      <c r="AB355" s="37">
        <v>49075100015211</v>
      </c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131"/>
      <c r="AW355" s="68">
        <v>312431.3</v>
      </c>
      <c r="AX355" s="68">
        <v>316886.8</v>
      </c>
      <c r="AY355" s="35">
        <v>453967.58</v>
      </c>
      <c r="AZ355" s="35">
        <v>650446.81999999995</v>
      </c>
      <c r="BA355" s="35">
        <v>654649.12</v>
      </c>
      <c r="BB355" s="35" t="e">
        <f t="array" aca="1" ref="BB355" ca="1">_xludf.XLOOKUP(C355,'PL TOTAL D0'!A:A,'PL TOTAL D0'!C:C,"")</f>
        <v>#NAME?</v>
      </c>
    </row>
    <row r="356" spans="1:54" ht="15.75" customHeight="1">
      <c r="A356" s="28" t="s">
        <v>18</v>
      </c>
      <c r="B356" s="42" t="s">
        <v>1359</v>
      </c>
      <c r="C356" s="89" t="s">
        <v>1362</v>
      </c>
      <c r="D356" s="7" t="s">
        <v>19</v>
      </c>
      <c r="E356" s="7" t="s">
        <v>38</v>
      </c>
      <c r="F356" s="7" t="s">
        <v>39</v>
      </c>
      <c r="G356" s="7" t="e">
        <f t="shared" ca="1" si="13"/>
        <v>#NAME?</v>
      </c>
      <c r="H356" s="29" t="s">
        <v>227</v>
      </c>
      <c r="I356" s="29" t="s">
        <v>41</v>
      </c>
      <c r="J356" s="7" t="s">
        <v>258</v>
      </c>
      <c r="K356" s="30">
        <v>45421</v>
      </c>
      <c r="L356" s="30"/>
      <c r="M356" s="7" t="s">
        <v>678</v>
      </c>
      <c r="N356" s="31">
        <v>0</v>
      </c>
      <c r="O356" s="7" t="s">
        <v>41</v>
      </c>
      <c r="P356" s="32">
        <v>0</v>
      </c>
      <c r="Q356" s="47"/>
      <c r="R356" s="33"/>
      <c r="S356" s="7" t="s">
        <v>220</v>
      </c>
      <c r="T356" s="6" t="s">
        <v>1361</v>
      </c>
      <c r="U356" s="7" t="s">
        <v>38</v>
      </c>
      <c r="V356" s="29" t="e">
        <f t="shared" ca="1" si="14"/>
        <v>#NAME?</v>
      </c>
      <c r="W356" s="7"/>
      <c r="X356" s="7" t="s">
        <v>49</v>
      </c>
      <c r="Y356" s="34" t="s">
        <v>222</v>
      </c>
      <c r="Z356" s="35"/>
      <c r="AA356" s="36">
        <v>45421</v>
      </c>
      <c r="AB356" s="37">
        <v>49075100014663</v>
      </c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68">
        <v>428588.3</v>
      </c>
      <c r="AW356" s="68">
        <v>395294.3</v>
      </c>
      <c r="AX356" s="68">
        <v>593524.69999999995</v>
      </c>
      <c r="AY356" s="35">
        <v>459125.74</v>
      </c>
      <c r="AZ356" s="35">
        <v>261940.78</v>
      </c>
      <c r="BA356" s="35">
        <v>557655.4</v>
      </c>
      <c r="BB356" s="35" t="e">
        <f t="array" aca="1" ref="BB356" ca="1">_xludf.XLOOKUP(C356,'PL TOTAL D0'!A:A,'PL TOTAL D0'!C:C,"")</f>
        <v>#NAME?</v>
      </c>
    </row>
    <row r="357" spans="1:54" ht="15.75" customHeight="1">
      <c r="A357" s="28" t="s">
        <v>18</v>
      </c>
      <c r="B357" s="42" t="s">
        <v>1359</v>
      </c>
      <c r="C357" s="89" t="s">
        <v>1363</v>
      </c>
      <c r="D357" s="7" t="s">
        <v>19</v>
      </c>
      <c r="E357" s="7" t="s">
        <v>38</v>
      </c>
      <c r="F357" s="7" t="s">
        <v>39</v>
      </c>
      <c r="G357" s="7" t="e">
        <f t="shared" ca="1" si="13"/>
        <v>#NAME?</v>
      </c>
      <c r="H357" s="29" t="s">
        <v>218</v>
      </c>
      <c r="I357" s="29" t="s">
        <v>41</v>
      </c>
      <c r="J357" s="7" t="s">
        <v>258</v>
      </c>
      <c r="K357" s="30">
        <v>45419</v>
      </c>
      <c r="L357" s="30">
        <v>45464</v>
      </c>
      <c r="M357" s="7" t="s">
        <v>1212</v>
      </c>
      <c r="N357" s="31">
        <v>1.4999999999999999E-2</v>
      </c>
      <c r="O357" s="7" t="s">
        <v>29</v>
      </c>
      <c r="P357" s="32">
        <v>0.1</v>
      </c>
      <c r="Q357" s="47"/>
      <c r="R357" s="33"/>
      <c r="S357" s="7" t="s">
        <v>220</v>
      </c>
      <c r="T357" s="6" t="s">
        <v>1361</v>
      </c>
      <c r="U357" s="7" t="s">
        <v>38</v>
      </c>
      <c r="V357" s="29" t="e">
        <f t="shared" ca="1" si="14"/>
        <v>#NAME?</v>
      </c>
      <c r="W357" s="7"/>
      <c r="X357" s="7" t="s">
        <v>49</v>
      </c>
      <c r="Y357" s="34"/>
      <c r="Z357" s="35"/>
      <c r="AA357" s="36">
        <v>45419</v>
      </c>
      <c r="AB357" s="37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68">
        <v>0</v>
      </c>
      <c r="AW357" s="68">
        <v>0</v>
      </c>
      <c r="AX357" s="68">
        <v>0</v>
      </c>
      <c r="AY357" s="35">
        <v>0</v>
      </c>
      <c r="AZ357" s="35">
        <v>0</v>
      </c>
      <c r="BA357" s="35">
        <v>0</v>
      </c>
      <c r="BB357" s="35" t="e">
        <f t="array" aca="1" ref="BB357" ca="1">_xludf.XLOOKUP(C357,'PL TOTAL D0'!A:A,'PL TOTAL D0'!C:C,"")</f>
        <v>#NAME?</v>
      </c>
    </row>
    <row r="358" spans="1:54" ht="15.75" customHeight="1">
      <c r="A358" s="28" t="s">
        <v>18</v>
      </c>
      <c r="B358" s="14" t="s">
        <v>66</v>
      </c>
      <c r="C358" s="4" t="s">
        <v>67</v>
      </c>
      <c r="D358" s="7" t="s">
        <v>19</v>
      </c>
      <c r="E358" s="7" t="s">
        <v>20</v>
      </c>
      <c r="F358" s="7" t="s">
        <v>290</v>
      </c>
      <c r="G358" s="7" t="e">
        <f t="shared" ca="1" si="13"/>
        <v>#NAME?</v>
      </c>
      <c r="H358" s="29" t="s">
        <v>239</v>
      </c>
      <c r="I358" s="29" t="s">
        <v>395</v>
      </c>
      <c r="J358" s="7" t="str">
        <f t="shared" ref="J358:J418" si="18">IF(Q358=0,"Não","Sim")</f>
        <v>Não</v>
      </c>
      <c r="K358" s="30">
        <v>45134</v>
      </c>
      <c r="L358" s="30"/>
      <c r="M358" s="7" t="s">
        <v>138</v>
      </c>
      <c r="N358" s="31">
        <v>1.6E-2</v>
      </c>
      <c r="O358" s="7" t="s">
        <v>29</v>
      </c>
      <c r="P358" s="32">
        <v>0.2</v>
      </c>
      <c r="Q358" s="47"/>
      <c r="R358" s="33"/>
      <c r="S358" s="7" t="s">
        <v>220</v>
      </c>
      <c r="T358" s="7" t="s">
        <v>1364</v>
      </c>
      <c r="U358" s="7" t="s">
        <v>94</v>
      </c>
      <c r="V358" s="29" t="e">
        <f t="shared" ca="1" si="14"/>
        <v>#NAME?</v>
      </c>
      <c r="W358" s="7"/>
      <c r="X358" s="7"/>
      <c r="Y358" s="34" t="s">
        <v>222</v>
      </c>
      <c r="Z358" s="35"/>
      <c r="AA358" s="36">
        <v>45134</v>
      </c>
      <c r="AB358" s="37">
        <v>49075100007160</v>
      </c>
      <c r="AC358" s="35"/>
      <c r="AD358" s="35"/>
      <c r="AE358" s="35"/>
      <c r="AF358" s="35"/>
      <c r="AG358" s="35"/>
      <c r="AH358" s="35"/>
      <c r="AI358" s="35">
        <v>0</v>
      </c>
      <c r="AJ358" s="35">
        <v>0</v>
      </c>
      <c r="AK358" s="35">
        <v>0</v>
      </c>
      <c r="AL358" s="35">
        <v>357015.53</v>
      </c>
      <c r="AM358" s="35">
        <v>360860.21</v>
      </c>
      <c r="AN358" s="35">
        <v>362504.3</v>
      </c>
      <c r="AO358" s="35">
        <v>362332.13</v>
      </c>
      <c r="AP358" s="35">
        <v>371141.9</v>
      </c>
      <c r="AQ358" s="35">
        <v>378752.13</v>
      </c>
      <c r="AR358" s="35">
        <v>371962.12</v>
      </c>
      <c r="AS358" s="35">
        <v>372998.45</v>
      </c>
      <c r="AT358" s="35">
        <v>421870.6</v>
      </c>
      <c r="AU358" s="35">
        <v>415883.5</v>
      </c>
      <c r="AV358" s="35">
        <v>423050.6</v>
      </c>
      <c r="AW358" s="35">
        <v>429647.6</v>
      </c>
      <c r="AX358" s="35">
        <v>437316.6</v>
      </c>
      <c r="AY358" s="35">
        <v>447403.1</v>
      </c>
      <c r="AZ358" s="35">
        <v>448124.3</v>
      </c>
      <c r="BA358" s="35">
        <v>445621.03</v>
      </c>
      <c r="BB358" s="35" t="e">
        <f t="array" aca="1" ref="BB358" ca="1">_xludf.XLOOKUP(C358,'PL TOTAL D0'!A:A,'PL TOTAL D0'!C:C,"")</f>
        <v>#NAME?</v>
      </c>
    </row>
    <row r="359" spans="1:54" ht="15.75" customHeight="1">
      <c r="A359" s="28" t="s">
        <v>18</v>
      </c>
      <c r="B359" s="3" t="s">
        <v>66</v>
      </c>
      <c r="C359" s="48" t="s">
        <v>1365</v>
      </c>
      <c r="D359" s="7" t="s">
        <v>19</v>
      </c>
      <c r="E359" s="7" t="s">
        <v>20</v>
      </c>
      <c r="F359" s="7" t="s">
        <v>290</v>
      </c>
      <c r="G359" s="7" t="e">
        <f t="shared" ca="1" si="13"/>
        <v>#NAME?</v>
      </c>
      <c r="H359" s="29" t="s">
        <v>239</v>
      </c>
      <c r="I359" s="29" t="s">
        <v>240</v>
      </c>
      <c r="J359" s="7" t="str">
        <f t="shared" si="18"/>
        <v>Não</v>
      </c>
      <c r="K359" s="30">
        <v>45162</v>
      </c>
      <c r="L359" s="7"/>
      <c r="M359" s="7" t="s">
        <v>334</v>
      </c>
      <c r="N359" s="118">
        <v>8.0000000000000002E-3</v>
      </c>
      <c r="O359" s="7" t="s">
        <v>335</v>
      </c>
      <c r="P359" s="32">
        <v>0.1</v>
      </c>
      <c r="Q359" s="33"/>
      <c r="R359" s="33"/>
      <c r="S359" s="7" t="s">
        <v>220</v>
      </c>
      <c r="T359" s="7" t="s">
        <v>1364</v>
      </c>
      <c r="U359" s="7" t="s">
        <v>94</v>
      </c>
      <c r="V359" s="29" t="e">
        <f t="shared" ca="1" si="14"/>
        <v>#NAME?</v>
      </c>
      <c r="W359" s="7"/>
      <c r="X359" s="7"/>
      <c r="Y359" s="34" t="s">
        <v>533</v>
      </c>
      <c r="Z359" s="35"/>
      <c r="AA359" s="36">
        <v>45162</v>
      </c>
      <c r="AB359" s="37">
        <v>49075100011461</v>
      </c>
      <c r="AC359" s="35"/>
      <c r="AD359" s="35"/>
      <c r="AE359" s="35"/>
      <c r="AF359" s="35"/>
      <c r="AG359" s="35"/>
      <c r="AH359" s="35"/>
      <c r="AI359" s="35"/>
      <c r="AJ359" s="35"/>
      <c r="AK359" s="35">
        <v>0</v>
      </c>
      <c r="AL359" s="35">
        <v>0</v>
      </c>
      <c r="AM359" s="35">
        <v>0</v>
      </c>
      <c r="AN359" s="35">
        <v>0</v>
      </c>
      <c r="AO359" s="35">
        <v>0</v>
      </c>
      <c r="AP359" s="35">
        <v>0</v>
      </c>
      <c r="AQ359" s="35">
        <v>0</v>
      </c>
      <c r="AR359" s="35">
        <v>0</v>
      </c>
      <c r="AS359" s="35">
        <v>0</v>
      </c>
      <c r="AT359" s="35">
        <v>0</v>
      </c>
      <c r="AU359" s="35">
        <v>0</v>
      </c>
      <c r="AV359" s="35">
        <v>0</v>
      </c>
      <c r="AW359" s="35">
        <v>0</v>
      </c>
      <c r="AX359" s="35">
        <v>0</v>
      </c>
      <c r="AY359" s="35">
        <v>0</v>
      </c>
      <c r="AZ359" s="35">
        <v>0</v>
      </c>
      <c r="BA359" s="35">
        <v>0</v>
      </c>
      <c r="BB359" s="35" t="e">
        <f t="array" aca="1" ref="BB359" ca="1">_xludf.XLOOKUP(C359,'PL TOTAL D0'!A:A,'PL TOTAL D0'!C:C,"")</f>
        <v>#NAME?</v>
      </c>
    </row>
    <row r="360" spans="1:54" ht="15.75" customHeight="1">
      <c r="A360" s="28" t="s">
        <v>18</v>
      </c>
      <c r="B360" s="3" t="s">
        <v>1366</v>
      </c>
      <c r="C360" s="4" t="s">
        <v>1367</v>
      </c>
      <c r="D360" s="7" t="s">
        <v>19</v>
      </c>
      <c r="E360" s="7" t="s">
        <v>124</v>
      </c>
      <c r="F360" s="7" t="s">
        <v>354</v>
      </c>
      <c r="G360" s="7" t="e">
        <f t="shared" ca="1" si="13"/>
        <v>#NAME?</v>
      </c>
      <c r="H360" s="29" t="s">
        <v>239</v>
      </c>
      <c r="I360" s="29" t="s">
        <v>240</v>
      </c>
      <c r="J360" s="7" t="str">
        <f t="shared" si="18"/>
        <v>Não</v>
      </c>
      <c r="K360" s="30">
        <v>44928</v>
      </c>
      <c r="L360" s="7"/>
      <c r="M360" s="7" t="s">
        <v>100</v>
      </c>
      <c r="N360" s="31">
        <v>0.01</v>
      </c>
      <c r="O360" s="7" t="s">
        <v>41</v>
      </c>
      <c r="P360" s="32">
        <v>0</v>
      </c>
      <c r="Q360" s="33"/>
      <c r="R360" s="33"/>
      <c r="S360" s="7" t="s">
        <v>220</v>
      </c>
      <c r="T360" s="7" t="s">
        <v>1368</v>
      </c>
      <c r="U360" s="7" t="s">
        <v>124</v>
      </c>
      <c r="V360" s="29" t="e">
        <f t="shared" ca="1" si="14"/>
        <v>#NAME?</v>
      </c>
      <c r="W360" s="7"/>
      <c r="X360" s="7"/>
      <c r="Y360" s="34" t="s">
        <v>330</v>
      </c>
      <c r="Z360" s="35"/>
      <c r="AA360" s="36">
        <v>44928</v>
      </c>
      <c r="AB360" s="37">
        <v>49075100003165</v>
      </c>
      <c r="AC360" s="35"/>
      <c r="AD360" s="35"/>
      <c r="AE360" s="35">
        <v>60489.03</v>
      </c>
      <c r="AF360" s="35">
        <v>67871.16</v>
      </c>
      <c r="AG360" s="35">
        <v>68499.789999999994</v>
      </c>
      <c r="AH360" s="35">
        <v>55128.26</v>
      </c>
      <c r="AI360" s="35">
        <v>137580.65</v>
      </c>
      <c r="AJ360" s="35">
        <v>138871.22</v>
      </c>
      <c r="AK360" s="35">
        <v>133995.65</v>
      </c>
      <c r="AL360" s="35">
        <v>84945.2</v>
      </c>
      <c r="AM360" s="35">
        <v>83654.289999999994</v>
      </c>
      <c r="AN360" s="35">
        <v>75545.649999999994</v>
      </c>
      <c r="AO360" s="35">
        <v>50485.35</v>
      </c>
      <c r="AP360" s="35">
        <v>31521.88</v>
      </c>
      <c r="AQ360" s="35">
        <v>20080.36</v>
      </c>
      <c r="AR360" s="35">
        <v>32997.86</v>
      </c>
      <c r="AS360" s="35">
        <v>27116.67</v>
      </c>
      <c r="AT360" s="35">
        <v>10117.07</v>
      </c>
      <c r="AU360" s="35">
        <v>1167.18</v>
      </c>
      <c r="AV360" s="35">
        <v>1504.03</v>
      </c>
      <c r="AW360" s="35">
        <v>0.86</v>
      </c>
      <c r="AX360" s="35">
        <v>0.86</v>
      </c>
      <c r="AY360" s="35">
        <v>0.88</v>
      </c>
      <c r="AZ360" s="35">
        <v>0.88</v>
      </c>
      <c r="BA360" s="35">
        <v>0.88</v>
      </c>
      <c r="BB360" s="35" t="e">
        <f t="array" aca="1" ref="BB360" ca="1">_xludf.XLOOKUP(C360,'PL TOTAL D0'!A:A,'PL TOTAL D0'!C:C,"")</f>
        <v>#NAME?</v>
      </c>
    </row>
    <row r="361" spans="1:54" ht="15.75" customHeight="1">
      <c r="A361" s="28" t="s">
        <v>18</v>
      </c>
      <c r="B361" s="3" t="s">
        <v>1369</v>
      </c>
      <c r="C361" s="4" t="s">
        <v>1370</v>
      </c>
      <c r="D361" s="7" t="s">
        <v>25</v>
      </c>
      <c r="E361" s="7" t="s">
        <v>20</v>
      </c>
      <c r="F361" s="7" t="s">
        <v>137</v>
      </c>
      <c r="G361" s="7" t="e">
        <f t="shared" ca="1" si="13"/>
        <v>#NAME?</v>
      </c>
      <c r="H361" s="29" t="s">
        <v>245</v>
      </c>
      <c r="I361" s="29" t="s">
        <v>41</v>
      </c>
      <c r="J361" s="7" t="str">
        <f t="shared" si="18"/>
        <v>Não</v>
      </c>
      <c r="K361" s="30">
        <v>45615</v>
      </c>
      <c r="L361" s="7"/>
      <c r="M361" s="7" t="s">
        <v>420</v>
      </c>
      <c r="N361" s="31">
        <v>0.02</v>
      </c>
      <c r="O361" s="7" t="s">
        <v>29</v>
      </c>
      <c r="P361" s="32">
        <v>0.2</v>
      </c>
      <c r="Q361" s="33"/>
      <c r="R361" s="33"/>
      <c r="S361" s="7" t="s">
        <v>220</v>
      </c>
      <c r="T361" s="7" t="s">
        <v>1371</v>
      </c>
      <c r="U361" s="7" t="s">
        <v>31</v>
      </c>
      <c r="V361" s="29" t="e">
        <f t="shared" ca="1" si="14"/>
        <v>#NAME?</v>
      </c>
      <c r="W361" s="7"/>
      <c r="X361" s="7" t="s">
        <v>49</v>
      </c>
      <c r="Y361" s="34"/>
      <c r="Z361" s="35"/>
      <c r="AA361" s="36"/>
      <c r="AB361" s="37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 t="e">
        <f t="array" aca="1" ref="BB361" ca="1">_xludf.XLOOKUP(C361,'PL TOTAL D0'!A:A,'PL TOTAL D0'!C:C,"")</f>
        <v>#NAME?</v>
      </c>
    </row>
    <row r="362" spans="1:54" ht="15.75" customHeight="1">
      <c r="A362" s="28" t="s">
        <v>18</v>
      </c>
      <c r="B362" s="14" t="s">
        <v>1372</v>
      </c>
      <c r="C362" s="4" t="s">
        <v>1373</v>
      </c>
      <c r="D362" s="7" t="s">
        <v>19</v>
      </c>
      <c r="E362" s="7" t="s">
        <v>38</v>
      </c>
      <c r="F362" s="7" t="s">
        <v>285</v>
      </c>
      <c r="G362" s="7" t="e">
        <f t="shared" ca="1" si="13"/>
        <v>#NAME?</v>
      </c>
      <c r="H362" s="29" t="s">
        <v>227</v>
      </c>
      <c r="I362" s="29" t="s">
        <v>41</v>
      </c>
      <c r="J362" s="7" t="str">
        <f t="shared" si="18"/>
        <v>Não</v>
      </c>
      <c r="K362" s="30">
        <v>45014</v>
      </c>
      <c r="L362" s="7"/>
      <c r="M362" s="7" t="s">
        <v>100</v>
      </c>
      <c r="N362" s="31">
        <v>0.01</v>
      </c>
      <c r="O362" s="7" t="s">
        <v>41</v>
      </c>
      <c r="P362" s="32">
        <v>0</v>
      </c>
      <c r="Q362" s="33"/>
      <c r="R362" s="33" t="s">
        <v>1374</v>
      </c>
      <c r="S362" s="7" t="s">
        <v>220</v>
      </c>
      <c r="T362" s="7" t="s">
        <v>1375</v>
      </c>
      <c r="U362" s="7" t="s">
        <v>955</v>
      </c>
      <c r="V362" s="29" t="e">
        <f t="shared" ca="1" si="14"/>
        <v>#NAME?</v>
      </c>
      <c r="W362" s="7"/>
      <c r="X362" s="7"/>
      <c r="Y362" s="34" t="s">
        <v>222</v>
      </c>
      <c r="Z362" s="35"/>
      <c r="AA362" s="36">
        <v>45014</v>
      </c>
      <c r="AB362" s="37">
        <v>49075100009287</v>
      </c>
      <c r="AC362" s="35"/>
      <c r="AD362" s="35"/>
      <c r="AE362" s="35"/>
      <c r="AF362" s="35"/>
      <c r="AG362" s="35"/>
      <c r="AH362" s="35">
        <v>266535.09999999998</v>
      </c>
      <c r="AI362" s="35">
        <v>268529.91999999998</v>
      </c>
      <c r="AJ362" s="35">
        <v>280076.21000000002</v>
      </c>
      <c r="AK362" s="35">
        <v>282591.82</v>
      </c>
      <c r="AL362" s="35">
        <v>423787.5</v>
      </c>
      <c r="AM362" s="35">
        <v>320550.36</v>
      </c>
      <c r="AN362" s="35">
        <v>323015.09000000003</v>
      </c>
      <c r="AO362" s="35">
        <v>325639.67999999999</v>
      </c>
      <c r="AP362" s="35">
        <v>328069.17</v>
      </c>
      <c r="AQ362" s="35">
        <v>331670.26</v>
      </c>
      <c r="AR362" s="35">
        <v>336143.26</v>
      </c>
      <c r="AS362" s="35">
        <v>339018.15</v>
      </c>
      <c r="AT362" s="35">
        <v>346764.92</v>
      </c>
      <c r="AU362" s="35">
        <v>352465.83</v>
      </c>
      <c r="AV362" s="35">
        <v>355912.1</v>
      </c>
      <c r="AW362" s="35">
        <v>479981.2</v>
      </c>
      <c r="AX362" s="35">
        <v>487906</v>
      </c>
      <c r="AY362" s="35">
        <v>491591.04</v>
      </c>
      <c r="AZ362" s="35">
        <v>495696.1</v>
      </c>
      <c r="BA362" s="35">
        <v>500041.49</v>
      </c>
      <c r="BB362" s="35" t="e">
        <f t="array" aca="1" ref="BB362" ca="1">_xludf.XLOOKUP(C362,'PL TOTAL D0'!A:A,'PL TOTAL D0'!C:C,"")</f>
        <v>#NAME?</v>
      </c>
    </row>
    <row r="363" spans="1:54" ht="15.75" customHeight="1">
      <c r="A363" s="28" t="s">
        <v>18</v>
      </c>
      <c r="B363" s="14" t="s">
        <v>1372</v>
      </c>
      <c r="C363" s="4" t="s">
        <v>1376</v>
      </c>
      <c r="D363" s="7" t="s">
        <v>19</v>
      </c>
      <c r="E363" s="7" t="s">
        <v>38</v>
      </c>
      <c r="F363" s="7" t="s">
        <v>285</v>
      </c>
      <c r="G363" s="7" t="e">
        <f t="shared" ca="1" si="13"/>
        <v>#NAME?</v>
      </c>
      <c r="H363" s="29" t="s">
        <v>239</v>
      </c>
      <c r="I363" s="29" t="s">
        <v>240</v>
      </c>
      <c r="J363" s="7" t="str">
        <f t="shared" si="18"/>
        <v>Não</v>
      </c>
      <c r="K363" s="30">
        <v>45155</v>
      </c>
      <c r="L363" s="7"/>
      <c r="M363" s="7" t="s">
        <v>138</v>
      </c>
      <c r="N363" s="31">
        <v>1.4999999999999999E-2</v>
      </c>
      <c r="O363" s="7" t="s">
        <v>29</v>
      </c>
      <c r="P363" s="32">
        <v>0.1</v>
      </c>
      <c r="Q363" s="33"/>
      <c r="R363" s="33" t="s">
        <v>1374</v>
      </c>
      <c r="S363" s="7" t="s">
        <v>220</v>
      </c>
      <c r="T363" s="7" t="s">
        <v>1375</v>
      </c>
      <c r="U363" s="7" t="s">
        <v>955</v>
      </c>
      <c r="V363" s="29" t="e">
        <f t="shared" ca="1" si="14"/>
        <v>#NAME?</v>
      </c>
      <c r="W363" s="7"/>
      <c r="X363" s="7"/>
      <c r="Y363" s="34" t="s">
        <v>222</v>
      </c>
      <c r="Z363" s="35"/>
      <c r="AA363" s="36">
        <v>45155</v>
      </c>
      <c r="AB363" s="37">
        <v>49075100005451</v>
      </c>
      <c r="AC363" s="35"/>
      <c r="AD363" s="35"/>
      <c r="AE363" s="35"/>
      <c r="AF363" s="35"/>
      <c r="AG363" s="35"/>
      <c r="AH363" s="35"/>
      <c r="AI363" s="35"/>
      <c r="AJ363" s="35"/>
      <c r="AK363" s="35"/>
      <c r="AL363" s="35">
        <v>0</v>
      </c>
      <c r="AM363" s="35">
        <v>105836.32</v>
      </c>
      <c r="AN363" s="35">
        <v>106490.87</v>
      </c>
      <c r="AO363" s="35">
        <v>106310.81</v>
      </c>
      <c r="AP363" s="35">
        <v>108368.87</v>
      </c>
      <c r="AQ363" s="35">
        <v>111434.97</v>
      </c>
      <c r="AR363" s="35">
        <v>109846.93</v>
      </c>
      <c r="AS363" s="35">
        <v>110817.33</v>
      </c>
      <c r="AT363" s="35">
        <v>111940.5</v>
      </c>
      <c r="AU363" s="35">
        <v>111118.47</v>
      </c>
      <c r="AV363" s="35">
        <v>110725.5</v>
      </c>
      <c r="AW363" s="35">
        <v>2532.29</v>
      </c>
      <c r="AX363" s="35">
        <v>248.6</v>
      </c>
      <c r="AY363" s="35">
        <v>249.58</v>
      </c>
      <c r="AZ363" s="35">
        <v>249.57</v>
      </c>
      <c r="BA363" s="35">
        <v>250.23</v>
      </c>
      <c r="BB363" s="35" t="e">
        <f t="array" aca="1" ref="BB363" ca="1">_xludf.XLOOKUP(C363,'PL TOTAL D0'!A:A,'PL TOTAL D0'!C:C,"")</f>
        <v>#NAME?</v>
      </c>
    </row>
    <row r="364" spans="1:54" ht="15.75" customHeight="1">
      <c r="A364" s="28" t="s">
        <v>18</v>
      </c>
      <c r="B364" s="3" t="s">
        <v>1377</v>
      </c>
      <c r="C364" s="4" t="s">
        <v>1378</v>
      </c>
      <c r="D364" s="7" t="s">
        <v>19</v>
      </c>
      <c r="E364" s="7" t="s">
        <v>124</v>
      </c>
      <c r="F364" s="7" t="s">
        <v>238</v>
      </c>
      <c r="G364" s="7" t="e">
        <f t="shared" ca="1" si="13"/>
        <v>#NAME?</v>
      </c>
      <c r="H364" s="29" t="s">
        <v>239</v>
      </c>
      <c r="I364" s="29" t="s">
        <v>41</v>
      </c>
      <c r="J364" s="7" t="str">
        <f t="shared" si="18"/>
        <v>Sim</v>
      </c>
      <c r="K364" s="30">
        <v>44945</v>
      </c>
      <c r="L364" s="7"/>
      <c r="M364" s="7" t="s">
        <v>100</v>
      </c>
      <c r="N364" s="31">
        <v>1.2E-2</v>
      </c>
      <c r="O364" s="7" t="s">
        <v>41</v>
      </c>
      <c r="P364" s="32">
        <v>0</v>
      </c>
      <c r="Q364" s="33" t="s">
        <v>1379</v>
      </c>
      <c r="R364" s="33"/>
      <c r="S364" s="7" t="s">
        <v>220</v>
      </c>
      <c r="T364" s="7" t="s">
        <v>1380</v>
      </c>
      <c r="U364" s="7" t="s">
        <v>124</v>
      </c>
      <c r="V364" s="29" t="e">
        <f t="shared" ca="1" si="14"/>
        <v>#NAME?</v>
      </c>
      <c r="W364" s="7"/>
      <c r="X364" s="7"/>
      <c r="Y364" s="34" t="s">
        <v>222</v>
      </c>
      <c r="Z364" s="35"/>
      <c r="AA364" s="36">
        <v>44945</v>
      </c>
      <c r="AB364" s="37">
        <v>49075100005818</v>
      </c>
      <c r="AC364" s="35"/>
      <c r="AD364" s="35"/>
      <c r="AE364" s="35"/>
      <c r="AF364" s="35">
        <v>1922920.39</v>
      </c>
      <c r="AG364" s="35">
        <v>2493271.63</v>
      </c>
      <c r="AH364" s="35">
        <v>2520762.31</v>
      </c>
      <c r="AI364" s="35">
        <v>2538779.4500000002</v>
      </c>
      <c r="AJ364" s="35">
        <v>2566640.21</v>
      </c>
      <c r="AK364" s="35">
        <v>2590353.9</v>
      </c>
      <c r="AL364" s="35">
        <v>2613104.75</v>
      </c>
      <c r="AM364" s="35">
        <v>2636690.92</v>
      </c>
      <c r="AN364" s="35">
        <v>2658373</v>
      </c>
      <c r="AO364" s="35">
        <v>2682028.77</v>
      </c>
      <c r="AP364" s="35">
        <v>2701699.72</v>
      </c>
      <c r="AQ364" s="35">
        <v>2722116.52</v>
      </c>
      <c r="AR364" s="35">
        <v>2714748.31</v>
      </c>
      <c r="AS364" s="35">
        <v>643021.64</v>
      </c>
      <c r="AT364" s="35">
        <v>648589.35</v>
      </c>
      <c r="AU364" s="35">
        <v>585320.18999999994</v>
      </c>
      <c r="AV364" s="35">
        <v>590091.30000000005</v>
      </c>
      <c r="AW364" s="35">
        <v>594830</v>
      </c>
      <c r="AX364" s="35">
        <v>599797.1</v>
      </c>
      <c r="AY364" s="35">
        <v>602394.51</v>
      </c>
      <c r="AZ364" s="35">
        <v>606345.25</v>
      </c>
      <c r="BA364" s="35">
        <v>610827.78</v>
      </c>
      <c r="BB364" s="35" t="e">
        <f t="array" aca="1" ref="BB364" ca="1">_xludf.XLOOKUP(C364,'PL TOTAL D0'!A:A,'PL TOTAL D0'!C:C,"")</f>
        <v>#NAME?</v>
      </c>
    </row>
    <row r="365" spans="1:54" ht="15.75" customHeight="1">
      <c r="A365" s="28" t="s">
        <v>18</v>
      </c>
      <c r="B365" s="3" t="s">
        <v>1381</v>
      </c>
      <c r="C365" s="4" t="s">
        <v>1382</v>
      </c>
      <c r="D365" s="7" t="s">
        <v>19</v>
      </c>
      <c r="E365" s="7" t="s">
        <v>20</v>
      </c>
      <c r="F365" s="7" t="s">
        <v>339</v>
      </c>
      <c r="G365" s="7" t="e">
        <f t="shared" ca="1" si="13"/>
        <v>#NAME?</v>
      </c>
      <c r="H365" s="29" t="s">
        <v>227</v>
      </c>
      <c r="I365" s="29" t="s">
        <v>41</v>
      </c>
      <c r="J365" s="7" t="str">
        <f t="shared" si="18"/>
        <v>Não</v>
      </c>
      <c r="K365" s="30">
        <v>45028</v>
      </c>
      <c r="L365" s="7"/>
      <c r="M365" s="7" t="s">
        <v>46</v>
      </c>
      <c r="N365" s="31">
        <v>1.4999999999999999E-2</v>
      </c>
      <c r="O365" s="7" t="s">
        <v>41</v>
      </c>
      <c r="P365" s="32">
        <v>0</v>
      </c>
      <c r="Q365" s="90"/>
      <c r="R365" s="33" t="s">
        <v>1383</v>
      </c>
      <c r="S365" s="7" t="s">
        <v>220</v>
      </c>
      <c r="T365" s="7" t="s">
        <v>1384</v>
      </c>
      <c r="U365" s="7" t="s">
        <v>38</v>
      </c>
      <c r="V365" s="29" t="e">
        <f t="shared" ca="1" si="14"/>
        <v>#NAME?</v>
      </c>
      <c r="W365" s="7"/>
      <c r="X365" s="7" t="s">
        <v>32</v>
      </c>
      <c r="Y365" s="34" t="s">
        <v>222</v>
      </c>
      <c r="Z365" s="35"/>
      <c r="AA365" s="36">
        <v>45028</v>
      </c>
      <c r="AB365" s="37">
        <v>49075100009910</v>
      </c>
      <c r="AC365" s="35"/>
      <c r="AD365" s="35"/>
      <c r="AE365" s="35"/>
      <c r="AF365" s="35">
        <v>0</v>
      </c>
      <c r="AG365" s="35">
        <v>0</v>
      </c>
      <c r="AH365" s="35">
        <v>0</v>
      </c>
      <c r="AI365" s="35">
        <v>1257106.81</v>
      </c>
      <c r="AJ365" s="35">
        <v>1279464.7</v>
      </c>
      <c r="AK365" s="35">
        <v>1303880.5</v>
      </c>
      <c r="AL365" s="35">
        <v>1319712.68</v>
      </c>
      <c r="AM365" s="35">
        <v>1301655.48</v>
      </c>
      <c r="AN365" s="35">
        <v>1306517.8999999999</v>
      </c>
      <c r="AO365" s="35">
        <v>1294721.43</v>
      </c>
      <c r="AP365" s="35">
        <v>1309541.25</v>
      </c>
      <c r="AQ365" s="35">
        <v>1332806.55</v>
      </c>
      <c r="AR365" s="35">
        <v>935959.23</v>
      </c>
      <c r="AS365" s="35">
        <v>939767.14</v>
      </c>
      <c r="AT365" s="35">
        <v>929335.64</v>
      </c>
      <c r="AU365" s="35">
        <v>915961.54</v>
      </c>
      <c r="AV365" s="35">
        <v>900357</v>
      </c>
      <c r="AW365" s="35">
        <v>878661.4</v>
      </c>
      <c r="AX365" s="35">
        <v>883206.4</v>
      </c>
      <c r="AY365" s="35">
        <v>883857.18</v>
      </c>
      <c r="AZ365" s="35">
        <v>0</v>
      </c>
      <c r="BA365" s="35">
        <v>854080.34</v>
      </c>
      <c r="BB365" s="35" t="e">
        <f t="array" aca="1" ref="BB365" ca="1">_xludf.XLOOKUP(C365,'PL TOTAL D0'!A:A,'PL TOTAL D0'!C:C,"")</f>
        <v>#NAME?</v>
      </c>
    </row>
    <row r="366" spans="1:54" ht="15.75" customHeight="1">
      <c r="A366" s="28" t="s">
        <v>18</v>
      </c>
      <c r="B366" s="3" t="s">
        <v>1385</v>
      </c>
      <c r="C366" s="4" t="s">
        <v>1386</v>
      </c>
      <c r="D366" s="7" t="s">
        <v>19</v>
      </c>
      <c r="E366" s="7" t="s">
        <v>38</v>
      </c>
      <c r="F366" s="7" t="s">
        <v>530</v>
      </c>
      <c r="G366" s="7" t="e">
        <f t="shared" ca="1" si="13"/>
        <v>#NAME?</v>
      </c>
      <c r="H366" s="29" t="s">
        <v>227</v>
      </c>
      <c r="I366" s="29" t="s">
        <v>41</v>
      </c>
      <c r="J366" s="7" t="str">
        <f t="shared" si="18"/>
        <v>Não</v>
      </c>
      <c r="K366" s="30">
        <v>45470</v>
      </c>
      <c r="L366" s="7"/>
      <c r="M366" s="7" t="s">
        <v>100</v>
      </c>
      <c r="N366" s="31">
        <v>1.0999999999999999E-2</v>
      </c>
      <c r="O366" s="7" t="s">
        <v>41</v>
      </c>
      <c r="P366" s="32">
        <v>0</v>
      </c>
      <c r="Q366" s="90"/>
      <c r="R366" s="90"/>
      <c r="S366" s="7" t="s">
        <v>220</v>
      </c>
      <c r="T366" s="7" t="s">
        <v>1387</v>
      </c>
      <c r="U366" s="7" t="s">
        <v>38</v>
      </c>
      <c r="V366" s="29" t="e">
        <f t="shared" ca="1" si="14"/>
        <v>#NAME?</v>
      </c>
      <c r="W366" s="7"/>
      <c r="X366" s="7" t="s">
        <v>32</v>
      </c>
      <c r="Y366" s="34" t="s">
        <v>222</v>
      </c>
      <c r="Z366" s="35"/>
      <c r="AA366" s="36">
        <v>45470</v>
      </c>
      <c r="AB366" s="37">
        <v>49075100015236</v>
      </c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>
        <v>300000</v>
      </c>
      <c r="AX366" s="35">
        <v>302866.7</v>
      </c>
      <c r="AY366" s="35">
        <v>305588.93</v>
      </c>
      <c r="AZ366" s="35">
        <v>307567</v>
      </c>
      <c r="BA366" s="35">
        <v>310419.03999999998</v>
      </c>
      <c r="BB366" s="35" t="e">
        <f t="array" aca="1" ref="BB366" ca="1">_xludf.XLOOKUP(C366,'PL TOTAL D0'!A:A,'PL TOTAL D0'!C:C,"")</f>
        <v>#NAME?</v>
      </c>
    </row>
    <row r="367" spans="1:54" ht="15.75" customHeight="1">
      <c r="A367" s="28" t="s">
        <v>18</v>
      </c>
      <c r="B367" s="3" t="s">
        <v>1385</v>
      </c>
      <c r="C367" s="4" t="s">
        <v>1388</v>
      </c>
      <c r="D367" s="7" t="s">
        <v>19</v>
      </c>
      <c r="E367" s="7" t="s">
        <v>38</v>
      </c>
      <c r="F367" s="7" t="s">
        <v>530</v>
      </c>
      <c r="G367" s="7" t="e">
        <f t="shared" ca="1" si="13"/>
        <v>#NAME?</v>
      </c>
      <c r="H367" s="29" t="s">
        <v>239</v>
      </c>
      <c r="I367" s="29" t="s">
        <v>240</v>
      </c>
      <c r="J367" s="7" t="str">
        <f t="shared" si="18"/>
        <v>Não</v>
      </c>
      <c r="K367" s="30">
        <v>45470</v>
      </c>
      <c r="L367" s="7"/>
      <c r="M367" s="7" t="s">
        <v>132</v>
      </c>
      <c r="N367" s="31">
        <v>1.7999999999999999E-2</v>
      </c>
      <c r="O367" s="7" t="s">
        <v>260</v>
      </c>
      <c r="P367" s="32">
        <v>0.2</v>
      </c>
      <c r="Q367" s="33"/>
      <c r="R367" s="90"/>
      <c r="S367" s="7" t="s">
        <v>220</v>
      </c>
      <c r="T367" s="7" t="s">
        <v>1387</v>
      </c>
      <c r="U367" s="7" t="s">
        <v>38</v>
      </c>
      <c r="V367" s="29" t="e">
        <f t="shared" ca="1" si="14"/>
        <v>#NAME?</v>
      </c>
      <c r="W367" s="7"/>
      <c r="X367" s="7" t="s">
        <v>32</v>
      </c>
      <c r="Y367" s="34" t="s">
        <v>222</v>
      </c>
      <c r="Z367" s="35"/>
      <c r="AA367" s="36">
        <v>45470</v>
      </c>
      <c r="AB367" s="37">
        <v>49075100014957</v>
      </c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>
        <v>0</v>
      </c>
      <c r="AX367" s="35">
        <v>0</v>
      </c>
      <c r="AY367" s="35">
        <v>0</v>
      </c>
      <c r="AZ367" s="35">
        <v>0</v>
      </c>
      <c r="BA367" s="35">
        <v>0</v>
      </c>
      <c r="BB367" s="35" t="e">
        <f t="array" aca="1" ref="BB367" ca="1">_xludf.XLOOKUP(C367,'PL TOTAL D0'!A:A,'PL TOTAL D0'!C:C,"")</f>
        <v>#NAME?</v>
      </c>
    </row>
    <row r="368" spans="1:54" ht="15.75" customHeight="1">
      <c r="A368" s="28" t="s">
        <v>18</v>
      </c>
      <c r="B368" s="14" t="s">
        <v>68</v>
      </c>
      <c r="C368" s="4" t="s">
        <v>69</v>
      </c>
      <c r="D368" s="7" t="s">
        <v>19</v>
      </c>
      <c r="E368" s="7" t="s">
        <v>20</v>
      </c>
      <c r="F368" s="7" t="s">
        <v>290</v>
      </c>
      <c r="G368" s="7" t="e">
        <f t="shared" ca="1" si="13"/>
        <v>#NAME?</v>
      </c>
      <c r="H368" s="29" t="s">
        <v>239</v>
      </c>
      <c r="I368" s="29" t="s">
        <v>395</v>
      </c>
      <c r="J368" s="7" t="str">
        <f t="shared" si="18"/>
        <v>Não</v>
      </c>
      <c r="K368" s="30">
        <v>45028</v>
      </c>
      <c r="L368" s="7"/>
      <c r="M368" s="7" t="s">
        <v>138</v>
      </c>
      <c r="N368" s="31">
        <v>1.4999999999999999E-2</v>
      </c>
      <c r="O368" s="7" t="s">
        <v>29</v>
      </c>
      <c r="P368" s="32">
        <v>0.1</v>
      </c>
      <c r="Q368" s="90"/>
      <c r="R368" s="90"/>
      <c r="S368" s="7" t="s">
        <v>220</v>
      </c>
      <c r="T368" s="7" t="s">
        <v>1389</v>
      </c>
      <c r="U368" s="7" t="s">
        <v>94</v>
      </c>
      <c r="V368" s="29" t="e">
        <f t="shared" ca="1" si="14"/>
        <v>#NAME?</v>
      </c>
      <c r="W368" s="7"/>
      <c r="X368" s="7"/>
      <c r="Y368" s="34" t="s">
        <v>222</v>
      </c>
      <c r="Z368" s="35"/>
      <c r="AA368" s="36">
        <v>45028</v>
      </c>
      <c r="AB368" s="37">
        <v>49075100003599</v>
      </c>
      <c r="AC368" s="35"/>
      <c r="AD368" s="35"/>
      <c r="AE368" s="35"/>
      <c r="AF368" s="35"/>
      <c r="AG368" s="35"/>
      <c r="AH368" s="35">
        <v>0</v>
      </c>
      <c r="AI368" s="35">
        <v>355326.46</v>
      </c>
      <c r="AJ368" s="35">
        <v>360391.21</v>
      </c>
      <c r="AK368" s="35">
        <v>366511</v>
      </c>
      <c r="AL368" s="35">
        <v>370316.11</v>
      </c>
      <c r="AM368" s="35">
        <v>367855.05</v>
      </c>
      <c r="AN368" s="35">
        <v>369466.61</v>
      </c>
      <c r="AO368" s="35">
        <v>368762.06</v>
      </c>
      <c r="AP368" s="35">
        <v>376416.68</v>
      </c>
      <c r="AQ368" s="35">
        <v>381656.46</v>
      </c>
      <c r="AR368" s="35">
        <v>375998.35</v>
      </c>
      <c r="AS368" s="35">
        <v>378904.15</v>
      </c>
      <c r="AT368" s="35">
        <v>581827.86</v>
      </c>
      <c r="AU368" s="35">
        <v>577271.54</v>
      </c>
      <c r="AV368" s="35">
        <v>574841</v>
      </c>
      <c r="AW368" s="35">
        <v>578389.1</v>
      </c>
      <c r="AX368" s="35">
        <v>586389</v>
      </c>
      <c r="AY368" s="35">
        <v>593204.41</v>
      </c>
      <c r="AZ368" s="35">
        <v>592285.65</v>
      </c>
      <c r="BA368" s="35">
        <v>588689.73</v>
      </c>
      <c r="BB368" s="35" t="e">
        <f t="array" aca="1" ref="BB368" ca="1">_xludf.XLOOKUP(C368,'PL TOTAL D0'!A:A,'PL TOTAL D0'!C:C,"")</f>
        <v>#NAME?</v>
      </c>
    </row>
    <row r="369" spans="1:54" ht="15.75" customHeight="1">
      <c r="A369" s="28" t="s">
        <v>18</v>
      </c>
      <c r="B369" s="14" t="s">
        <v>1390</v>
      </c>
      <c r="C369" s="4" t="s">
        <v>1391</v>
      </c>
      <c r="D369" s="7" t="s">
        <v>19</v>
      </c>
      <c r="E369" s="7" t="s">
        <v>38</v>
      </c>
      <c r="F369" s="7" t="s">
        <v>446</v>
      </c>
      <c r="G369" s="7" t="e">
        <f t="shared" ca="1" si="13"/>
        <v>#NAME?</v>
      </c>
      <c r="H369" s="29" t="s">
        <v>227</v>
      </c>
      <c r="I369" s="29" t="s">
        <v>41</v>
      </c>
      <c r="J369" s="7" t="str">
        <f t="shared" si="18"/>
        <v>Não</v>
      </c>
      <c r="K369" s="30">
        <v>45008</v>
      </c>
      <c r="L369" s="7"/>
      <c r="M369" s="7" t="s">
        <v>100</v>
      </c>
      <c r="N369" s="31">
        <v>1.2E-2</v>
      </c>
      <c r="O369" s="7" t="s">
        <v>41</v>
      </c>
      <c r="P369" s="32">
        <v>0</v>
      </c>
      <c r="Q369" s="33"/>
      <c r="R369" s="90"/>
      <c r="S369" s="7" t="s">
        <v>220</v>
      </c>
      <c r="T369" s="7" t="s">
        <v>1392</v>
      </c>
      <c r="U369" s="7" t="s">
        <v>955</v>
      </c>
      <c r="V369" s="29" t="e">
        <f t="shared" ca="1" si="14"/>
        <v>#NAME?</v>
      </c>
      <c r="W369" s="7"/>
      <c r="X369" s="7"/>
      <c r="Y369" s="34" t="s">
        <v>222</v>
      </c>
      <c r="Z369" s="35"/>
      <c r="AA369" s="36">
        <v>45008</v>
      </c>
      <c r="AB369" s="37">
        <v>49075100008167</v>
      </c>
      <c r="AC369" s="35"/>
      <c r="AD369" s="35"/>
      <c r="AE369" s="35"/>
      <c r="AF369" s="35"/>
      <c r="AG369" s="35"/>
      <c r="AH369" s="35">
        <v>501068.64</v>
      </c>
      <c r="AI369" s="35">
        <v>504869.41</v>
      </c>
      <c r="AJ369" s="35">
        <v>510334.32</v>
      </c>
      <c r="AK369" s="35">
        <v>514928.52</v>
      </c>
      <c r="AL369" s="35">
        <v>519371.42</v>
      </c>
      <c r="AM369" s="35">
        <v>524719.4</v>
      </c>
      <c r="AN369" s="35">
        <v>529041.09</v>
      </c>
      <c r="AO369" s="35">
        <v>533677.29</v>
      </c>
      <c r="AP369" s="35">
        <v>534608.02</v>
      </c>
      <c r="AQ369" s="35">
        <v>538744.15</v>
      </c>
      <c r="AR369" s="35">
        <v>543769.68000000005</v>
      </c>
      <c r="AS369" s="35">
        <v>548219.31999999995</v>
      </c>
      <c r="AT369" s="35">
        <v>550429.91</v>
      </c>
      <c r="AU369" s="35">
        <v>552172.42000000004</v>
      </c>
      <c r="AV369" s="35">
        <v>556571.5</v>
      </c>
      <c r="AW369" s="35">
        <v>560574.69999999995</v>
      </c>
      <c r="AX369" s="35">
        <v>535078.9</v>
      </c>
      <c r="AY369" s="35">
        <v>539239.78</v>
      </c>
      <c r="AZ369" s="35">
        <v>491506.42</v>
      </c>
      <c r="BA369" s="35">
        <v>495811.48</v>
      </c>
      <c r="BB369" s="35" t="e">
        <f t="array" aca="1" ref="BB369" ca="1">_xludf.XLOOKUP(C369,'PL TOTAL D0'!A:A,'PL TOTAL D0'!C:C,"")</f>
        <v>#NAME?</v>
      </c>
    </row>
    <row r="370" spans="1:54" ht="15.75" customHeight="1">
      <c r="A370" s="28" t="s">
        <v>18</v>
      </c>
      <c r="B370" s="3" t="s">
        <v>1393</v>
      </c>
      <c r="C370" s="4" t="s">
        <v>1394</v>
      </c>
      <c r="D370" s="7" t="s">
        <v>19</v>
      </c>
      <c r="E370" s="7" t="s">
        <v>124</v>
      </c>
      <c r="F370" s="7" t="s">
        <v>354</v>
      </c>
      <c r="G370" s="7" t="e">
        <f t="shared" ca="1" si="13"/>
        <v>#NAME?</v>
      </c>
      <c r="H370" s="29" t="s">
        <v>227</v>
      </c>
      <c r="I370" s="29" t="s">
        <v>41</v>
      </c>
      <c r="J370" s="7" t="str">
        <f t="shared" si="18"/>
        <v>Não</v>
      </c>
      <c r="K370" s="30">
        <v>44909</v>
      </c>
      <c r="L370" s="7"/>
      <c r="M370" s="7" t="s">
        <v>100</v>
      </c>
      <c r="N370" s="31">
        <v>0.01</v>
      </c>
      <c r="O370" s="7" t="s">
        <v>41</v>
      </c>
      <c r="P370" s="32">
        <v>0</v>
      </c>
      <c r="Q370" s="90"/>
      <c r="R370" s="90"/>
      <c r="S370" s="7" t="s">
        <v>264</v>
      </c>
      <c r="T370" s="7">
        <v>47341517000108</v>
      </c>
      <c r="U370" s="7" t="s">
        <v>124</v>
      </c>
      <c r="V370" s="29" t="e">
        <f t="shared" ca="1" si="14"/>
        <v>#NAME?</v>
      </c>
      <c r="W370" s="7"/>
      <c r="X370" s="7"/>
      <c r="Y370" s="34" t="s">
        <v>330</v>
      </c>
      <c r="Z370" s="35"/>
      <c r="AA370" s="36">
        <v>44909</v>
      </c>
      <c r="AB370" s="37">
        <v>49075100004145</v>
      </c>
      <c r="AC370" s="35"/>
      <c r="AD370" s="35"/>
      <c r="AE370" s="35">
        <v>1200247.58</v>
      </c>
      <c r="AF370" s="35">
        <v>1178447.93</v>
      </c>
      <c r="AG370" s="35">
        <v>1152279.75</v>
      </c>
      <c r="AH370" s="35">
        <v>1129848.76</v>
      </c>
      <c r="AI370" s="35">
        <v>1110519.6000000001</v>
      </c>
      <c r="AJ370" s="35">
        <v>1098123.19</v>
      </c>
      <c r="AK370" s="35">
        <v>1093084.04</v>
      </c>
      <c r="AL370" s="35">
        <v>1090968.79</v>
      </c>
      <c r="AM370" s="35">
        <v>1064172.67</v>
      </c>
      <c r="AN370" s="35">
        <v>1072675.1399999999</v>
      </c>
      <c r="AO370" s="35">
        <v>1067565.04</v>
      </c>
      <c r="AP370" s="35">
        <v>1053672.81</v>
      </c>
      <c r="AQ370" s="35">
        <v>1045311.94</v>
      </c>
      <c r="AR370" s="35">
        <v>1037210.17</v>
      </c>
      <c r="AS370" s="35">
        <v>896369.06</v>
      </c>
      <c r="AT370" s="35">
        <v>874087.61</v>
      </c>
      <c r="AU370" s="35">
        <v>797210.69</v>
      </c>
      <c r="AV370" s="35">
        <v>716020.1</v>
      </c>
      <c r="AW370" s="35">
        <v>669078.6</v>
      </c>
      <c r="AX370" s="35">
        <v>652658.69999999995</v>
      </c>
      <c r="AY370" s="35">
        <v>625913.31000000006</v>
      </c>
      <c r="AZ370" s="35">
        <v>515910.76</v>
      </c>
      <c r="BA370" s="35">
        <v>477405.78</v>
      </c>
      <c r="BB370" s="35" t="e">
        <f t="array" aca="1" ref="BB370" ca="1">_xludf.XLOOKUP(C370,'PL TOTAL D0'!A:A,'PL TOTAL D0'!C:C,"")</f>
        <v>#NAME?</v>
      </c>
    </row>
    <row r="371" spans="1:54" ht="15.75" customHeight="1">
      <c r="A371" s="28" t="s">
        <v>18</v>
      </c>
      <c r="B371" s="3" t="s">
        <v>160</v>
      </c>
      <c r="C371" s="4" t="s">
        <v>1395</v>
      </c>
      <c r="D371" s="7" t="s">
        <v>19</v>
      </c>
      <c r="E371" s="7" t="s">
        <v>20</v>
      </c>
      <c r="F371" s="7" t="s">
        <v>290</v>
      </c>
      <c r="G371" s="7" t="e">
        <f t="shared" ca="1" si="13"/>
        <v>#NAME?</v>
      </c>
      <c r="H371" s="29" t="s">
        <v>239</v>
      </c>
      <c r="I371" s="29" t="s">
        <v>519</v>
      </c>
      <c r="J371" s="7" t="str">
        <f t="shared" si="18"/>
        <v>Não</v>
      </c>
      <c r="K371" s="30">
        <v>45034</v>
      </c>
      <c r="L371" s="7"/>
      <c r="M371" s="7" t="s">
        <v>132</v>
      </c>
      <c r="N371" s="31">
        <v>1.4999999999999999E-2</v>
      </c>
      <c r="O371" s="7" t="s">
        <v>260</v>
      </c>
      <c r="P371" s="32">
        <v>0.2</v>
      </c>
      <c r="Q371" s="33"/>
      <c r="R371" s="33"/>
      <c r="S371" s="7" t="s">
        <v>220</v>
      </c>
      <c r="T371" s="7" t="s">
        <v>1396</v>
      </c>
      <c r="U371" s="7" t="s">
        <v>94</v>
      </c>
      <c r="V371" s="29" t="e">
        <f t="shared" ca="1" si="14"/>
        <v>#NAME?</v>
      </c>
      <c r="W371" s="7"/>
      <c r="X371" s="7"/>
      <c r="Y371" s="34" t="s">
        <v>222</v>
      </c>
      <c r="Z371" s="35"/>
      <c r="AA371" s="36">
        <v>45034</v>
      </c>
      <c r="AB371" s="37">
        <v>49075100008361</v>
      </c>
      <c r="AC371" s="35"/>
      <c r="AD371" s="35"/>
      <c r="AE371" s="35"/>
      <c r="AF371" s="35"/>
      <c r="AG371" s="35"/>
      <c r="AH371" s="35">
        <v>0</v>
      </c>
      <c r="AI371" s="35">
        <v>14649.95</v>
      </c>
      <c r="AJ371" s="35">
        <v>347561.87</v>
      </c>
      <c r="AK371" s="35">
        <v>375835.95</v>
      </c>
      <c r="AL371" s="35">
        <v>460484.47</v>
      </c>
      <c r="AM371" s="35">
        <v>471049.81</v>
      </c>
      <c r="AN371" s="35">
        <v>499682.77</v>
      </c>
      <c r="AO371" s="35">
        <v>522608.53</v>
      </c>
      <c r="AP371" s="35">
        <v>572538.69999999995</v>
      </c>
      <c r="AQ371" s="35">
        <v>634632.13</v>
      </c>
      <c r="AR371" s="35">
        <v>593675.26</v>
      </c>
      <c r="AS371" s="35">
        <v>602012.14</v>
      </c>
      <c r="AT371" s="35">
        <v>640051.06999999995</v>
      </c>
      <c r="AU371" s="35">
        <v>614196.9</v>
      </c>
      <c r="AV371" s="35">
        <v>613215.19999999995</v>
      </c>
      <c r="AW371" s="35">
        <v>628701.6</v>
      </c>
      <c r="AX371" s="35">
        <v>646194.5</v>
      </c>
      <c r="AY371" s="35">
        <v>661166.6</v>
      </c>
      <c r="AZ371" s="35">
        <v>650121.30000000005</v>
      </c>
      <c r="BA371" s="35">
        <v>621039.56999999995</v>
      </c>
      <c r="BB371" s="35" t="e">
        <f t="array" aca="1" ref="BB371" ca="1">_xludf.XLOOKUP(C371,'PL TOTAL D0'!A:A,'PL TOTAL D0'!C:C,"")</f>
        <v>#NAME?</v>
      </c>
    </row>
    <row r="372" spans="1:54" ht="15.75" customHeight="1">
      <c r="A372" s="28" t="s">
        <v>18</v>
      </c>
      <c r="B372" s="14" t="s">
        <v>160</v>
      </c>
      <c r="C372" s="4" t="s">
        <v>161</v>
      </c>
      <c r="D372" s="7" t="s">
        <v>19</v>
      </c>
      <c r="E372" s="7" t="s">
        <v>20</v>
      </c>
      <c r="F372" s="7" t="s">
        <v>290</v>
      </c>
      <c r="G372" s="7" t="e">
        <f t="shared" ca="1" si="13"/>
        <v>#NAME?</v>
      </c>
      <c r="H372" s="29" t="s">
        <v>239</v>
      </c>
      <c r="I372" s="29" t="s">
        <v>521</v>
      </c>
      <c r="J372" s="7" t="str">
        <f t="shared" si="18"/>
        <v>Não</v>
      </c>
      <c r="K372" s="30">
        <v>45033</v>
      </c>
      <c r="L372" s="7"/>
      <c r="M372" s="7" t="s">
        <v>100</v>
      </c>
      <c r="N372" s="31">
        <v>1.2E-2</v>
      </c>
      <c r="O372" s="7" t="s">
        <v>41</v>
      </c>
      <c r="P372" s="32">
        <v>0</v>
      </c>
      <c r="Q372" s="90"/>
      <c r="R372" s="90"/>
      <c r="S372" s="7" t="s">
        <v>220</v>
      </c>
      <c r="T372" s="7" t="s">
        <v>1396</v>
      </c>
      <c r="U372" s="7" t="s">
        <v>94</v>
      </c>
      <c r="V372" s="29" t="e">
        <f t="shared" ca="1" si="14"/>
        <v>#NAME?</v>
      </c>
      <c r="W372" s="7"/>
      <c r="X372" s="7"/>
      <c r="Y372" s="34" t="s">
        <v>222</v>
      </c>
      <c r="Z372" s="35"/>
      <c r="AA372" s="36">
        <v>45033</v>
      </c>
      <c r="AB372" s="37">
        <v>49075100008515</v>
      </c>
      <c r="AC372" s="35"/>
      <c r="AD372" s="35"/>
      <c r="AE372" s="35"/>
      <c r="AF372" s="35"/>
      <c r="AG372" s="35"/>
      <c r="AH372" s="35">
        <v>0</v>
      </c>
      <c r="AI372" s="35">
        <v>15035.36</v>
      </c>
      <c r="AJ372" s="35">
        <v>494989.38</v>
      </c>
      <c r="AK372" s="35">
        <v>493279.87</v>
      </c>
      <c r="AL372" s="35">
        <v>532488.02</v>
      </c>
      <c r="AM372" s="35">
        <v>562884.98</v>
      </c>
      <c r="AN372" s="35">
        <v>592435.26</v>
      </c>
      <c r="AO372" s="35">
        <v>637936.48</v>
      </c>
      <c r="AP372" s="35">
        <v>672615.94</v>
      </c>
      <c r="AQ372" s="35">
        <v>717838.38</v>
      </c>
      <c r="AR372" s="35">
        <v>724329.76</v>
      </c>
      <c r="AS372" s="35">
        <v>729024.97</v>
      </c>
      <c r="AT372" s="35">
        <v>765575.63</v>
      </c>
      <c r="AU372" s="35">
        <v>771439.14</v>
      </c>
      <c r="AV372" s="35">
        <v>794094.8</v>
      </c>
      <c r="AW372" s="35">
        <v>799726.2</v>
      </c>
      <c r="AX372" s="35">
        <v>806135.5</v>
      </c>
      <c r="AY372" s="35">
        <v>810970.14</v>
      </c>
      <c r="AZ372" s="35">
        <v>850960.45</v>
      </c>
      <c r="BA372" s="35">
        <v>857994.58</v>
      </c>
      <c r="BB372" s="35" t="e">
        <f t="array" aca="1" ref="BB372" ca="1">_xludf.XLOOKUP(C372,'PL TOTAL D0'!A:A,'PL TOTAL D0'!C:C,"")</f>
        <v>#NAME?</v>
      </c>
    </row>
    <row r="373" spans="1:54" ht="15.75" customHeight="1">
      <c r="A373" s="28" t="s">
        <v>18</v>
      </c>
      <c r="B373" s="14" t="s">
        <v>160</v>
      </c>
      <c r="C373" s="4" t="s">
        <v>1397</v>
      </c>
      <c r="D373" s="7" t="s">
        <v>19</v>
      </c>
      <c r="E373" s="7" t="s">
        <v>20</v>
      </c>
      <c r="F373" s="7" t="s">
        <v>290</v>
      </c>
      <c r="G373" s="7" t="e">
        <f t="shared" ca="1" si="13"/>
        <v>#NAME?</v>
      </c>
      <c r="H373" s="29" t="s">
        <v>218</v>
      </c>
      <c r="I373" s="29" t="s">
        <v>41</v>
      </c>
      <c r="J373" s="7" t="str">
        <f t="shared" si="18"/>
        <v>Não</v>
      </c>
      <c r="K373" s="30">
        <v>45077</v>
      </c>
      <c r="L373" s="30">
        <v>45036</v>
      </c>
      <c r="M373" s="7" t="s">
        <v>132</v>
      </c>
      <c r="N373" s="31">
        <v>1.4999999999999999E-2</v>
      </c>
      <c r="O373" s="7" t="s">
        <v>260</v>
      </c>
      <c r="P373" s="32">
        <v>0.2</v>
      </c>
      <c r="Q373" s="79"/>
      <c r="R373" s="79"/>
      <c r="S373" s="7" t="s">
        <v>220</v>
      </c>
      <c r="T373" s="7" t="s">
        <v>1396</v>
      </c>
      <c r="U373" s="7" t="s">
        <v>94</v>
      </c>
      <c r="V373" s="29" t="e">
        <f t="shared" ca="1" si="14"/>
        <v>#NAME?</v>
      </c>
      <c r="W373" s="7"/>
      <c r="X373" s="7"/>
      <c r="Y373" s="34"/>
      <c r="Z373" s="35"/>
      <c r="AA373" s="36">
        <v>45077</v>
      </c>
      <c r="AB373" s="37"/>
      <c r="AC373" s="35"/>
      <c r="AD373" s="35"/>
      <c r="AE373" s="35"/>
      <c r="AF373" s="35"/>
      <c r="AG373" s="35"/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35">
        <v>0</v>
      </c>
      <c r="AO373" s="35">
        <v>0</v>
      </c>
      <c r="AP373" s="35">
        <v>0</v>
      </c>
      <c r="AQ373" s="35">
        <v>0</v>
      </c>
      <c r="AR373" s="35">
        <v>0</v>
      </c>
      <c r="AS373" s="35">
        <v>0</v>
      </c>
      <c r="AT373" s="35">
        <v>0</v>
      </c>
      <c r="AU373" s="35">
        <v>0</v>
      </c>
      <c r="AV373" s="35">
        <v>0</v>
      </c>
      <c r="AW373" s="35">
        <v>0</v>
      </c>
      <c r="AX373" s="35">
        <v>0</v>
      </c>
      <c r="AY373" s="35">
        <v>0</v>
      </c>
      <c r="AZ373" s="35">
        <v>0</v>
      </c>
      <c r="BA373" s="35">
        <v>0</v>
      </c>
      <c r="BB373" s="35" t="e">
        <f t="array" aca="1" ref="BB373" ca="1">_xludf.XLOOKUP(C373,'PL TOTAL D0'!A:A,'PL TOTAL D0'!C:C,"")</f>
        <v>#NAME?</v>
      </c>
    </row>
    <row r="374" spans="1:54" ht="15.75" customHeight="1">
      <c r="A374" s="28" t="s">
        <v>18</v>
      </c>
      <c r="B374" s="14" t="s">
        <v>1398</v>
      </c>
      <c r="C374" s="4" t="s">
        <v>1399</v>
      </c>
      <c r="D374" s="7" t="s">
        <v>233</v>
      </c>
      <c r="E374" s="7" t="s">
        <v>38</v>
      </c>
      <c r="F374" s="7" t="s">
        <v>413</v>
      </c>
      <c r="G374" s="7" t="e">
        <f t="shared" ca="1" si="13"/>
        <v>#NAME?</v>
      </c>
      <c r="H374" s="29" t="s">
        <v>227</v>
      </c>
      <c r="I374" s="29" t="s">
        <v>41</v>
      </c>
      <c r="J374" s="7" t="str">
        <f t="shared" si="18"/>
        <v>Não</v>
      </c>
      <c r="K374" s="30">
        <v>45063</v>
      </c>
      <c r="L374" s="30"/>
      <c r="M374" s="7" t="s">
        <v>100</v>
      </c>
      <c r="N374" s="31">
        <v>0.01</v>
      </c>
      <c r="O374" s="7" t="s">
        <v>41</v>
      </c>
      <c r="P374" s="32">
        <v>0</v>
      </c>
      <c r="Q374" s="79"/>
      <c r="R374" s="79"/>
      <c r="S374" s="7" t="s">
        <v>264</v>
      </c>
      <c r="T374" s="7">
        <v>37057387000122</v>
      </c>
      <c r="U374" s="7" t="s">
        <v>38</v>
      </c>
      <c r="V374" s="29" t="e">
        <f t="shared" ca="1" si="14"/>
        <v>#NAME?</v>
      </c>
      <c r="W374" s="7"/>
      <c r="X374" s="7"/>
      <c r="Y374" s="34" t="s">
        <v>222</v>
      </c>
      <c r="Z374" s="35"/>
      <c r="AA374" s="36">
        <v>45063</v>
      </c>
      <c r="AB374" s="37">
        <v>49075100008787</v>
      </c>
      <c r="AC374" s="35"/>
      <c r="AD374" s="35"/>
      <c r="AE374" s="35"/>
      <c r="AF374" s="35"/>
      <c r="AG374" s="35"/>
      <c r="AH374" s="35"/>
      <c r="AI374" s="35">
        <v>0</v>
      </c>
      <c r="AJ374" s="35">
        <v>0</v>
      </c>
      <c r="AK374" s="35">
        <v>1273091.45</v>
      </c>
      <c r="AL374" s="35">
        <v>1283492.26</v>
      </c>
      <c r="AM374" s="35">
        <v>1291270</v>
      </c>
      <c r="AN374" s="35">
        <v>1297464.97</v>
      </c>
      <c r="AO374" s="35">
        <v>1337778.23</v>
      </c>
      <c r="AP374" s="35">
        <v>1347751.78</v>
      </c>
      <c r="AQ374" s="35">
        <v>1357641.77</v>
      </c>
      <c r="AR374" s="35">
        <v>1366302.01</v>
      </c>
      <c r="AS374" s="35">
        <v>1376805.84</v>
      </c>
      <c r="AT374" s="35">
        <v>1384069.46</v>
      </c>
      <c r="AU374" s="35">
        <v>1384590.58</v>
      </c>
      <c r="AV374" s="35">
        <v>1387450</v>
      </c>
      <c r="AW374" s="35">
        <v>1394987</v>
      </c>
      <c r="AX374" s="35">
        <v>1406681</v>
      </c>
      <c r="AY374" s="35">
        <v>1401763.31</v>
      </c>
      <c r="AZ374" s="35">
        <v>1411844.99</v>
      </c>
      <c r="BA374" s="35">
        <v>1424641.12</v>
      </c>
      <c r="BB374" s="35" t="e">
        <f t="array" aca="1" ref="BB374" ca="1">_xludf.XLOOKUP(C374,'PL TOTAL D0'!A:A,'PL TOTAL D0'!C:C,"")</f>
        <v>#NAME?</v>
      </c>
    </row>
    <row r="375" spans="1:54" ht="15.75" customHeight="1">
      <c r="A375" s="28" t="s">
        <v>18</v>
      </c>
      <c r="B375" s="3" t="s">
        <v>1400</v>
      </c>
      <c r="C375" s="4" t="s">
        <v>1401</v>
      </c>
      <c r="D375" s="7" t="s">
        <v>19</v>
      </c>
      <c r="E375" s="7" t="s">
        <v>124</v>
      </c>
      <c r="F375" s="7" t="s">
        <v>404</v>
      </c>
      <c r="G375" s="7" t="e">
        <f t="shared" ca="1" si="13"/>
        <v>#NAME?</v>
      </c>
      <c r="H375" s="29" t="s">
        <v>239</v>
      </c>
      <c r="I375" s="29" t="s">
        <v>240</v>
      </c>
      <c r="J375" s="7" t="str">
        <f t="shared" si="18"/>
        <v>Não</v>
      </c>
      <c r="K375" s="30">
        <v>45163</v>
      </c>
      <c r="L375" s="28"/>
      <c r="M375" s="7" t="s">
        <v>100</v>
      </c>
      <c r="N375" s="31">
        <v>1.2E-2</v>
      </c>
      <c r="O375" s="7" t="s">
        <v>41</v>
      </c>
      <c r="P375" s="32">
        <v>0</v>
      </c>
      <c r="Q375" s="47"/>
      <c r="R375" s="47"/>
      <c r="S375" s="7" t="s">
        <v>264</v>
      </c>
      <c r="T375" s="7" t="s">
        <v>1402</v>
      </c>
      <c r="U375" s="7" t="s">
        <v>124</v>
      </c>
      <c r="V375" s="29" t="e">
        <f t="shared" ca="1" si="14"/>
        <v>#NAME?</v>
      </c>
      <c r="W375" s="7"/>
      <c r="X375" s="7"/>
      <c r="Y375" s="34" t="s">
        <v>222</v>
      </c>
      <c r="Z375" s="132"/>
      <c r="AA375" s="133">
        <v>45163</v>
      </c>
      <c r="AB375" s="134">
        <v>49075100011478</v>
      </c>
      <c r="AC375" s="132"/>
      <c r="AD375" s="132"/>
      <c r="AE375" s="132"/>
      <c r="AF375" s="35"/>
      <c r="AG375" s="35"/>
      <c r="AH375" s="35"/>
      <c r="AI375" s="35"/>
      <c r="AJ375" s="35"/>
      <c r="AK375" s="35"/>
      <c r="AL375" s="35">
        <v>0</v>
      </c>
      <c r="AM375" s="35">
        <v>0</v>
      </c>
      <c r="AN375" s="35">
        <v>0</v>
      </c>
      <c r="AO375" s="35">
        <v>0</v>
      </c>
      <c r="AP375" s="35">
        <v>0</v>
      </c>
      <c r="AQ375" s="35">
        <v>100000</v>
      </c>
      <c r="AR375" s="35">
        <v>302510.09999999998</v>
      </c>
      <c r="AS375" s="35">
        <v>284642.17</v>
      </c>
      <c r="AT375" s="35">
        <v>53523.46</v>
      </c>
      <c r="AU375" s="35">
        <v>9670.6200000000008</v>
      </c>
      <c r="AV375" s="35">
        <v>9733.7199999999993</v>
      </c>
      <c r="AW375" s="35">
        <v>9792.17</v>
      </c>
      <c r="AX375" s="35">
        <v>0</v>
      </c>
      <c r="AY375" s="35">
        <v>0.02</v>
      </c>
      <c r="AZ375" s="35">
        <v>0.02</v>
      </c>
      <c r="BA375" s="35">
        <v>0.02</v>
      </c>
      <c r="BB375" s="35" t="e">
        <f t="array" aca="1" ref="BB375" ca="1">_xludf.XLOOKUP(C375,'PL TOTAL D0'!A:A,'PL TOTAL D0'!C:C,"")</f>
        <v>#NAME?</v>
      </c>
    </row>
    <row r="376" spans="1:54" ht="15.75" customHeight="1">
      <c r="A376" s="28" t="s">
        <v>18</v>
      </c>
      <c r="B376" s="3" t="s">
        <v>1400</v>
      </c>
      <c r="C376" s="4" t="s">
        <v>1403</v>
      </c>
      <c r="D376" s="7" t="s">
        <v>19</v>
      </c>
      <c r="E376" s="7" t="s">
        <v>124</v>
      </c>
      <c r="F376" s="7" t="s">
        <v>404</v>
      </c>
      <c r="G376" s="7" t="e">
        <f t="shared" ca="1" si="13"/>
        <v>#NAME?</v>
      </c>
      <c r="H376" s="29" t="s">
        <v>227</v>
      </c>
      <c r="I376" s="29" t="s">
        <v>41</v>
      </c>
      <c r="J376" s="7" t="str">
        <f t="shared" si="18"/>
        <v>Sim</v>
      </c>
      <c r="K376" s="30">
        <v>44964</v>
      </c>
      <c r="L376" s="7"/>
      <c r="M376" s="7" t="s">
        <v>28</v>
      </c>
      <c r="N376" s="31">
        <v>1.2E-2</v>
      </c>
      <c r="O376" s="7" t="s">
        <v>41</v>
      </c>
      <c r="P376" s="32">
        <v>0</v>
      </c>
      <c r="Q376" s="33" t="s">
        <v>1404</v>
      </c>
      <c r="R376" s="33"/>
      <c r="S376" s="7" t="s">
        <v>264</v>
      </c>
      <c r="T376" s="7" t="s">
        <v>1405</v>
      </c>
      <c r="U376" s="7" t="s">
        <v>124</v>
      </c>
      <c r="V376" s="29" t="e">
        <f t="shared" ca="1" si="14"/>
        <v>#NAME?</v>
      </c>
      <c r="W376" s="7"/>
      <c r="X376" s="7"/>
      <c r="Y376" s="34" t="s">
        <v>222</v>
      </c>
      <c r="Z376" s="35"/>
      <c r="AA376" s="36">
        <v>44964</v>
      </c>
      <c r="AB376" s="37">
        <v>49075100003017</v>
      </c>
      <c r="AC376" s="35"/>
      <c r="AD376" s="35"/>
      <c r="AE376" s="35"/>
      <c r="AF376" s="35">
        <v>0</v>
      </c>
      <c r="AG376" s="35">
        <v>15906624.59</v>
      </c>
      <c r="AH376" s="35">
        <v>15914768.17</v>
      </c>
      <c r="AI376" s="35">
        <v>16044618.609999999</v>
      </c>
      <c r="AJ376" s="35">
        <v>15896277.26</v>
      </c>
      <c r="AK376" s="35">
        <v>16058616.369999999</v>
      </c>
      <c r="AL376" s="35">
        <v>16099820.119999999</v>
      </c>
      <c r="AM376" s="35">
        <v>16141643.869999999</v>
      </c>
      <c r="AN376" s="35">
        <v>16028770.65</v>
      </c>
      <c r="AO376" s="35">
        <v>16054702.01</v>
      </c>
      <c r="AP376" s="35">
        <v>16212085.4</v>
      </c>
      <c r="AQ376" s="35">
        <v>16373991.43</v>
      </c>
      <c r="AR376" s="35">
        <v>16388186.82</v>
      </c>
      <c r="AS376" s="35">
        <v>16520783.050000001</v>
      </c>
      <c r="AT376" s="35">
        <v>16523890.02</v>
      </c>
      <c r="AU376" s="35">
        <v>16328821.82</v>
      </c>
      <c r="AV376" s="35">
        <v>16292999</v>
      </c>
      <c r="AW376" s="35">
        <v>15518198</v>
      </c>
      <c r="AX376" s="35">
        <v>15476393</v>
      </c>
      <c r="AY376" s="35">
        <v>15518565.640000001</v>
      </c>
      <c r="AZ376" s="35">
        <v>15491239.609999999</v>
      </c>
      <c r="BA376" s="35">
        <v>15592552.48</v>
      </c>
      <c r="BB376" s="35" t="e">
        <f t="array" aca="1" ref="BB376" ca="1">_xludf.XLOOKUP(C376,'PL TOTAL D0'!A:A,'PL TOTAL D0'!C:C,"")</f>
        <v>#NAME?</v>
      </c>
    </row>
    <row r="377" spans="1:54" ht="15.75" customHeight="1">
      <c r="A377" s="28" t="s">
        <v>18</v>
      </c>
      <c r="B377" s="3" t="s">
        <v>1400</v>
      </c>
      <c r="C377" s="4" t="s">
        <v>1406</v>
      </c>
      <c r="D377" s="7" t="s">
        <v>19</v>
      </c>
      <c r="E377" s="7" t="s">
        <v>124</v>
      </c>
      <c r="F377" s="7" t="s">
        <v>404</v>
      </c>
      <c r="G377" s="7" t="e">
        <f t="shared" ca="1" si="13"/>
        <v>#NAME?</v>
      </c>
      <c r="H377" s="29" t="s">
        <v>227</v>
      </c>
      <c r="I377" s="29" t="s">
        <v>41</v>
      </c>
      <c r="J377" s="7" t="str">
        <f t="shared" si="18"/>
        <v>Não</v>
      </c>
      <c r="K377" s="30">
        <v>44965</v>
      </c>
      <c r="L377" s="28"/>
      <c r="M377" s="7" t="s">
        <v>28</v>
      </c>
      <c r="N377" s="31">
        <v>1.2E-2</v>
      </c>
      <c r="O377" s="7" t="s">
        <v>41</v>
      </c>
      <c r="P377" s="32">
        <v>0</v>
      </c>
      <c r="Q377" s="47"/>
      <c r="R377" s="47"/>
      <c r="S377" s="7" t="s">
        <v>264</v>
      </c>
      <c r="T377" s="7" t="s">
        <v>1407</v>
      </c>
      <c r="U377" s="7" t="s">
        <v>124</v>
      </c>
      <c r="V377" s="29" t="e">
        <f t="shared" ca="1" si="14"/>
        <v>#NAME?</v>
      </c>
      <c r="W377" s="7"/>
      <c r="X377" s="7"/>
      <c r="Y377" s="34" t="s">
        <v>222</v>
      </c>
      <c r="Z377" s="132"/>
      <c r="AA377" s="133">
        <v>44965</v>
      </c>
      <c r="AB377" s="134">
        <v>49075100005842</v>
      </c>
      <c r="AC377" s="132"/>
      <c r="AD377" s="132"/>
      <c r="AE377" s="132"/>
      <c r="AF377" s="35">
        <v>0</v>
      </c>
      <c r="AG377" s="35">
        <v>1138799.1599999999</v>
      </c>
      <c r="AH377" s="35">
        <v>1152760.3799999999</v>
      </c>
      <c r="AI377" s="35">
        <v>1159316.29</v>
      </c>
      <c r="AJ377" s="35">
        <v>1160229.71</v>
      </c>
      <c r="AK377" s="35">
        <v>1171602.83</v>
      </c>
      <c r="AL377" s="35">
        <v>1139042.6499999999</v>
      </c>
      <c r="AM377" s="35">
        <v>1117404.69</v>
      </c>
      <c r="AN377" s="35">
        <v>1092085.04</v>
      </c>
      <c r="AO377" s="35">
        <v>1066207.24</v>
      </c>
      <c r="AP377" s="35">
        <v>1039388.49</v>
      </c>
      <c r="AQ377" s="35">
        <v>1013924.21</v>
      </c>
      <c r="AR377" s="35">
        <v>994627.3</v>
      </c>
      <c r="AS377" s="35">
        <v>967761.19</v>
      </c>
      <c r="AT377" s="35">
        <v>955552.47</v>
      </c>
      <c r="AU377" s="35">
        <v>962906.76</v>
      </c>
      <c r="AV377" s="35">
        <v>878129.5</v>
      </c>
      <c r="AW377" s="35">
        <v>884266.5</v>
      </c>
      <c r="AX377" s="35">
        <v>890870.4</v>
      </c>
      <c r="AY377" s="35">
        <v>861594.28</v>
      </c>
      <c r="AZ377" s="35">
        <v>862314.6</v>
      </c>
      <c r="BA377" s="35">
        <v>856028.35</v>
      </c>
      <c r="BB377" s="35" t="e">
        <f t="array" aca="1" ref="BB377" ca="1">_xludf.XLOOKUP(C377,'PL TOTAL D0'!A:A,'PL TOTAL D0'!C:C,"")</f>
        <v>#NAME?</v>
      </c>
    </row>
    <row r="378" spans="1:54" ht="15.75" customHeight="1">
      <c r="A378" s="28" t="s">
        <v>18</v>
      </c>
      <c r="B378" s="17" t="s">
        <v>1408</v>
      </c>
      <c r="C378" s="15" t="s">
        <v>1409</v>
      </c>
      <c r="D378" s="7" t="s">
        <v>110</v>
      </c>
      <c r="E378" s="7" t="s">
        <v>38</v>
      </c>
      <c r="F378" s="7" t="s">
        <v>217</v>
      </c>
      <c r="G378" s="7" t="e">
        <f t="shared" ca="1" si="13"/>
        <v>#NAME?</v>
      </c>
      <c r="H378" s="29" t="s">
        <v>218</v>
      </c>
      <c r="I378" s="29" t="s">
        <v>41</v>
      </c>
      <c r="J378" s="7" t="str">
        <f t="shared" si="18"/>
        <v>Não</v>
      </c>
      <c r="K378" s="30">
        <v>45229</v>
      </c>
      <c r="L378" s="30">
        <v>45520</v>
      </c>
      <c r="M378" s="7" t="s">
        <v>28</v>
      </c>
      <c r="N378" s="31">
        <v>1.2E-2</v>
      </c>
      <c r="O378" s="7" t="s">
        <v>29</v>
      </c>
      <c r="P378" s="32">
        <v>0.1</v>
      </c>
      <c r="Q378" s="47"/>
      <c r="R378" s="47" t="s">
        <v>777</v>
      </c>
      <c r="S378" s="7" t="s">
        <v>220</v>
      </c>
      <c r="T378" s="7" t="s">
        <v>1410</v>
      </c>
      <c r="U378" s="7" t="s">
        <v>31</v>
      </c>
      <c r="V378" s="29" t="e">
        <f t="shared" ca="1" si="14"/>
        <v>#NAME?</v>
      </c>
      <c r="W378" s="7"/>
      <c r="X378" s="7"/>
      <c r="Y378" s="34" t="s">
        <v>330</v>
      </c>
      <c r="Z378" s="132"/>
      <c r="AA378" s="133">
        <v>45229</v>
      </c>
      <c r="AB378" s="134">
        <v>49075100012490</v>
      </c>
      <c r="AC378" s="132"/>
      <c r="AD378" s="132"/>
      <c r="AE378" s="132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>
        <v>904514.02</v>
      </c>
      <c r="AP378" s="35">
        <v>915017.5</v>
      </c>
      <c r="AQ378" s="35">
        <v>966258.68</v>
      </c>
      <c r="AR378" s="35">
        <v>963443.81</v>
      </c>
      <c r="AS378" s="35">
        <v>939249.23</v>
      </c>
      <c r="AT378" s="35">
        <v>948513.33</v>
      </c>
      <c r="AU378" s="35">
        <v>946014.79</v>
      </c>
      <c r="AV378" s="35">
        <v>949805.9</v>
      </c>
      <c r="AW378" s="35">
        <v>954600.2</v>
      </c>
      <c r="AX378" s="35">
        <v>0</v>
      </c>
      <c r="AY378" s="35">
        <v>0</v>
      </c>
      <c r="AZ378" s="35">
        <v>0</v>
      </c>
      <c r="BA378" s="35">
        <v>0</v>
      </c>
      <c r="BB378" s="35" t="e">
        <f t="array" aca="1" ref="BB378" ca="1">_xludf.XLOOKUP(C378,'PL TOTAL D0'!A:A,'PL TOTAL D0'!C:C,"")</f>
        <v>#NAME?</v>
      </c>
    </row>
    <row r="379" spans="1:54" ht="15.75" customHeight="1">
      <c r="A379" s="28" t="s">
        <v>18</v>
      </c>
      <c r="B379" s="17" t="s">
        <v>1411</v>
      </c>
      <c r="C379" s="15" t="s">
        <v>1412</v>
      </c>
      <c r="D379" s="7" t="s">
        <v>19</v>
      </c>
      <c r="E379" s="7" t="s">
        <v>38</v>
      </c>
      <c r="F379" s="7" t="s">
        <v>99</v>
      </c>
      <c r="G379" s="7" t="e">
        <f t="shared" ca="1" si="13"/>
        <v>#NAME?</v>
      </c>
      <c r="H379" s="29" t="s">
        <v>227</v>
      </c>
      <c r="I379" s="29" t="s">
        <v>41</v>
      </c>
      <c r="J379" s="7" t="str">
        <f t="shared" si="18"/>
        <v>Não</v>
      </c>
      <c r="K379" s="30">
        <v>45566</v>
      </c>
      <c r="L379" s="30"/>
      <c r="M379" s="7" t="s">
        <v>100</v>
      </c>
      <c r="N379" s="31">
        <v>0.01</v>
      </c>
      <c r="O379" s="7" t="s">
        <v>41</v>
      </c>
      <c r="P379" s="32">
        <v>0</v>
      </c>
      <c r="Q379" s="135"/>
      <c r="R379" s="47"/>
      <c r="S379" s="7" t="s">
        <v>220</v>
      </c>
      <c r="T379" s="7" t="s">
        <v>1413</v>
      </c>
      <c r="U379" s="7" t="s">
        <v>38</v>
      </c>
      <c r="V379" s="29" t="e">
        <f t="shared" ca="1" si="14"/>
        <v>#NAME?</v>
      </c>
      <c r="W379" s="7"/>
      <c r="X379" s="7" t="s">
        <v>32</v>
      </c>
      <c r="Y379" s="34"/>
      <c r="Z379" s="132"/>
      <c r="AA379" s="132"/>
      <c r="AB379" s="134"/>
      <c r="AC379" s="132"/>
      <c r="AD379" s="132"/>
      <c r="AE379" s="132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>
        <v>311710.15999999997</v>
      </c>
      <c r="BB379" s="35" t="e">
        <f t="array" aca="1" ref="BB379" ca="1">_xludf.XLOOKUP(C379,'PL TOTAL D0'!A:A,'PL TOTAL D0'!C:C,"")</f>
        <v>#NAME?</v>
      </c>
    </row>
    <row r="380" spans="1:54" ht="15.75" customHeight="1">
      <c r="A380" s="28" t="s">
        <v>18</v>
      </c>
      <c r="B380" s="3" t="s">
        <v>1414</v>
      </c>
      <c r="C380" s="4" t="s">
        <v>1415</v>
      </c>
      <c r="D380" s="7" t="s">
        <v>19</v>
      </c>
      <c r="E380" s="7" t="s">
        <v>124</v>
      </c>
      <c r="F380" s="7" t="s">
        <v>238</v>
      </c>
      <c r="G380" s="7" t="e">
        <f t="shared" ca="1" si="13"/>
        <v>#NAME?</v>
      </c>
      <c r="H380" s="29" t="s">
        <v>227</v>
      </c>
      <c r="I380" s="29" t="s">
        <v>41</v>
      </c>
      <c r="J380" s="7" t="str">
        <f t="shared" si="18"/>
        <v>Não</v>
      </c>
      <c r="K380" s="30">
        <v>44607</v>
      </c>
      <c r="L380" s="7"/>
      <c r="M380" s="7" t="s">
        <v>268</v>
      </c>
      <c r="N380" s="31">
        <v>1.2E-2</v>
      </c>
      <c r="O380" s="7" t="s">
        <v>29</v>
      </c>
      <c r="P380" s="32">
        <v>0.1</v>
      </c>
      <c r="Q380" s="136"/>
      <c r="R380" s="33" t="s">
        <v>1416</v>
      </c>
      <c r="S380" s="7" t="s">
        <v>220</v>
      </c>
      <c r="T380" s="7" t="s">
        <v>1417</v>
      </c>
      <c r="U380" s="7" t="s">
        <v>124</v>
      </c>
      <c r="V380" s="29" t="e">
        <f t="shared" ca="1" si="14"/>
        <v>#NAME?</v>
      </c>
      <c r="W380" s="7"/>
      <c r="X380" s="7"/>
      <c r="Y380" s="34" t="s">
        <v>222</v>
      </c>
      <c r="Z380" s="35"/>
      <c r="AA380" s="36">
        <v>44607</v>
      </c>
      <c r="AB380" s="37">
        <v>49075100003580</v>
      </c>
      <c r="AC380" s="35"/>
      <c r="AD380" s="35"/>
      <c r="AE380" s="35"/>
      <c r="AF380" s="35">
        <v>0</v>
      </c>
      <c r="AG380" s="35">
        <v>1174012.95</v>
      </c>
      <c r="AH380" s="35">
        <v>1278337.1399999999</v>
      </c>
      <c r="AI380" s="35">
        <v>1277504.53</v>
      </c>
      <c r="AJ380" s="35">
        <v>1309970.99</v>
      </c>
      <c r="AK380" s="35">
        <v>1337693.54</v>
      </c>
      <c r="AL380" s="35">
        <v>1349842.02</v>
      </c>
      <c r="AM380" s="35">
        <v>1345337.41</v>
      </c>
      <c r="AN380" s="35">
        <v>1346431.58</v>
      </c>
      <c r="AO380" s="35">
        <v>1330950.57</v>
      </c>
      <c r="AP380" s="35">
        <v>1492941.21</v>
      </c>
      <c r="AQ380" s="35">
        <v>1513517.47</v>
      </c>
      <c r="AR380" s="35">
        <v>1523641.36</v>
      </c>
      <c r="AS380" s="35">
        <v>1563944.12</v>
      </c>
      <c r="AT380" s="35">
        <v>1596659.71</v>
      </c>
      <c r="AU380" s="35">
        <v>1600539.36</v>
      </c>
      <c r="AV380" s="35">
        <v>1630504</v>
      </c>
      <c r="AW380" s="35">
        <v>1679940</v>
      </c>
      <c r="AX380" s="35">
        <v>2079535</v>
      </c>
      <c r="AY380" s="35">
        <v>2099056.06</v>
      </c>
      <c r="AZ380" s="35">
        <v>2141123.46</v>
      </c>
      <c r="BA380" s="35">
        <v>2156866.61</v>
      </c>
      <c r="BB380" s="35" t="e">
        <f t="array" aca="1" ref="BB380" ca="1">_xludf.XLOOKUP(C380,'PL TOTAL D0'!A:A,'PL TOTAL D0'!C:C,"")</f>
        <v>#NAME?</v>
      </c>
    </row>
    <row r="381" spans="1:54" ht="15.75" customHeight="1">
      <c r="A381" s="28" t="s">
        <v>18</v>
      </c>
      <c r="B381" s="14" t="s">
        <v>1418</v>
      </c>
      <c r="C381" s="4" t="s">
        <v>1419</v>
      </c>
      <c r="D381" s="7" t="s">
        <v>19</v>
      </c>
      <c r="E381" s="7" t="s">
        <v>38</v>
      </c>
      <c r="F381" s="7" t="s">
        <v>39</v>
      </c>
      <c r="G381" s="7" t="e">
        <f t="shared" ca="1" si="13"/>
        <v>#NAME?</v>
      </c>
      <c r="H381" s="29" t="s">
        <v>227</v>
      </c>
      <c r="I381" s="29" t="s">
        <v>41</v>
      </c>
      <c r="J381" s="7" t="str">
        <f t="shared" si="18"/>
        <v>Não</v>
      </c>
      <c r="K381" s="30">
        <v>45036</v>
      </c>
      <c r="L381" s="7"/>
      <c r="M381" s="7" t="s">
        <v>547</v>
      </c>
      <c r="N381" s="31">
        <v>3.0000000000000001E-3</v>
      </c>
      <c r="O381" s="7" t="s">
        <v>41</v>
      </c>
      <c r="P381" s="32">
        <v>0</v>
      </c>
      <c r="Q381" s="33"/>
      <c r="R381" s="33"/>
      <c r="S381" s="7" t="s">
        <v>264</v>
      </c>
      <c r="T381" s="7" t="s">
        <v>1420</v>
      </c>
      <c r="U381" s="7" t="s">
        <v>38</v>
      </c>
      <c r="V381" s="29" t="e">
        <f t="shared" ca="1" si="14"/>
        <v>#NAME?</v>
      </c>
      <c r="W381" s="7"/>
      <c r="X381" s="7"/>
      <c r="Y381" s="34" t="s">
        <v>222</v>
      </c>
      <c r="Z381" s="35"/>
      <c r="AA381" s="36">
        <v>45036</v>
      </c>
      <c r="AB381" s="37">
        <v>49075100008523</v>
      </c>
      <c r="AC381" s="35"/>
      <c r="AD381" s="35"/>
      <c r="AE381" s="35"/>
      <c r="AF381" s="35"/>
      <c r="AG381" s="35"/>
      <c r="AH381" s="35">
        <v>0</v>
      </c>
      <c r="AI381" s="35">
        <v>332686.07</v>
      </c>
      <c r="AJ381" s="35">
        <v>276198.08</v>
      </c>
      <c r="AK381" s="35">
        <v>277203.64</v>
      </c>
      <c r="AL381" s="35">
        <v>280072.57</v>
      </c>
      <c r="AM381" s="35">
        <v>383540.6</v>
      </c>
      <c r="AN381" s="35">
        <v>386603.64</v>
      </c>
      <c r="AO381" s="35">
        <v>389507.22</v>
      </c>
      <c r="AP381" s="35">
        <v>393323.7</v>
      </c>
      <c r="AQ381" s="35">
        <v>697637.75</v>
      </c>
      <c r="AR381" s="35">
        <v>35204.199999999997</v>
      </c>
      <c r="AS381" s="35">
        <v>35324.089999999997</v>
      </c>
      <c r="AT381" s="35">
        <v>85768.99</v>
      </c>
      <c r="AU381" s="35">
        <v>85896.69</v>
      </c>
      <c r="AV381" s="35">
        <v>86552.94</v>
      </c>
      <c r="AW381" s="35">
        <v>338468.3</v>
      </c>
      <c r="AX381" s="35">
        <v>341410.1</v>
      </c>
      <c r="AY381" s="35">
        <v>345437.37</v>
      </c>
      <c r="AZ381" s="35">
        <v>348144.63</v>
      </c>
      <c r="BA381" s="35">
        <v>351334.9</v>
      </c>
      <c r="BB381" s="35" t="e">
        <f t="array" aca="1" ref="BB381" ca="1">_xludf.XLOOKUP(C381,'PL TOTAL D0'!A:A,'PL TOTAL D0'!C:C,"")</f>
        <v>#NAME?</v>
      </c>
    </row>
    <row r="382" spans="1:54" ht="15.75" customHeight="1">
      <c r="A382" s="28" t="s">
        <v>18</v>
      </c>
      <c r="B382" s="3" t="s">
        <v>1421</v>
      </c>
      <c r="C382" s="4" t="s">
        <v>1422</v>
      </c>
      <c r="D382" s="7" t="s">
        <v>19</v>
      </c>
      <c r="E382" s="7" t="s">
        <v>38</v>
      </c>
      <c r="F382" s="7" t="s">
        <v>39</v>
      </c>
      <c r="G382" s="7" t="e">
        <f t="shared" ca="1" si="13"/>
        <v>#NAME?</v>
      </c>
      <c r="H382" s="29" t="s">
        <v>227</v>
      </c>
      <c r="I382" s="29" t="s">
        <v>41</v>
      </c>
      <c r="J382" s="7" t="str">
        <f t="shared" si="18"/>
        <v>Não</v>
      </c>
      <c r="K382" s="30">
        <v>44981</v>
      </c>
      <c r="L382" s="7"/>
      <c r="M382" s="7" t="s">
        <v>100</v>
      </c>
      <c r="N382" s="31">
        <v>7.0000000000000001E-3</v>
      </c>
      <c r="O382" s="7" t="s">
        <v>41</v>
      </c>
      <c r="P382" s="32">
        <v>0</v>
      </c>
      <c r="Q382" s="90"/>
      <c r="R382" s="90"/>
      <c r="S382" s="7" t="s">
        <v>220</v>
      </c>
      <c r="T382" s="7" t="s">
        <v>1423</v>
      </c>
      <c r="U382" s="7" t="s">
        <v>38</v>
      </c>
      <c r="V382" s="29" t="e">
        <f t="shared" ca="1" si="14"/>
        <v>#NAME?</v>
      </c>
      <c r="W382" s="7"/>
      <c r="X382" s="7"/>
      <c r="Y382" s="34" t="s">
        <v>222</v>
      </c>
      <c r="Z382" s="35"/>
      <c r="AA382" s="36">
        <v>44981</v>
      </c>
      <c r="AB382" s="37">
        <v>49075100003602</v>
      </c>
      <c r="AC382" s="35"/>
      <c r="AD382" s="35"/>
      <c r="AE382" s="35"/>
      <c r="AF382" s="35">
        <v>0</v>
      </c>
      <c r="AG382" s="35">
        <v>682529.36</v>
      </c>
      <c r="AH382" s="35">
        <v>695807.82</v>
      </c>
      <c r="AI382" s="35">
        <v>700054.09</v>
      </c>
      <c r="AJ382" s="35">
        <v>707734.86</v>
      </c>
      <c r="AK382" s="35">
        <v>714716.36</v>
      </c>
      <c r="AL382" s="35">
        <v>721538.05</v>
      </c>
      <c r="AM382" s="35">
        <v>729037.97</v>
      </c>
      <c r="AN382" s="35">
        <v>734751.36</v>
      </c>
      <c r="AO382" s="35">
        <v>740955.26</v>
      </c>
      <c r="AP382" s="35">
        <v>747605.34</v>
      </c>
      <c r="AQ382" s="35">
        <v>754218.37</v>
      </c>
      <c r="AR382" s="35">
        <v>26930.080000000002</v>
      </c>
      <c r="AS382" s="35">
        <v>26721.29</v>
      </c>
      <c r="AT382" s="35">
        <v>26929.96</v>
      </c>
      <c r="AU382" s="35">
        <v>27030.13</v>
      </c>
      <c r="AV382" s="35">
        <v>27180.49</v>
      </c>
      <c r="AW382" s="35">
        <v>27379.61</v>
      </c>
      <c r="AX382" s="35">
        <v>27610.54</v>
      </c>
      <c r="AY382" s="35">
        <v>27831.75</v>
      </c>
      <c r="AZ382" s="35">
        <v>28045.040000000001</v>
      </c>
      <c r="BA382" s="35">
        <v>28288.57</v>
      </c>
      <c r="BB382" s="35" t="e">
        <f t="array" aca="1" ref="BB382" ca="1">_xludf.XLOOKUP(C382,'PL TOTAL D0'!A:A,'PL TOTAL D0'!C:C,"")</f>
        <v>#NAME?</v>
      </c>
    </row>
    <row r="383" spans="1:54" ht="15.75" customHeight="1">
      <c r="A383" s="28" t="s">
        <v>18</v>
      </c>
      <c r="B383" s="3" t="s">
        <v>1424</v>
      </c>
      <c r="C383" s="4" t="s">
        <v>1425</v>
      </c>
      <c r="D383" s="7" t="s">
        <v>19</v>
      </c>
      <c r="E383" s="7" t="s">
        <v>124</v>
      </c>
      <c r="F383" s="7" t="s">
        <v>244</v>
      </c>
      <c r="G383" s="7" t="e">
        <f t="shared" ca="1" si="13"/>
        <v>#NAME?</v>
      </c>
      <c r="H383" s="29" t="s">
        <v>227</v>
      </c>
      <c r="I383" s="29" t="s">
        <v>41</v>
      </c>
      <c r="J383" s="7" t="str">
        <f t="shared" si="18"/>
        <v>Não</v>
      </c>
      <c r="K383" s="30">
        <v>44974</v>
      </c>
      <c r="L383" s="7"/>
      <c r="M383" s="7" t="s">
        <v>28</v>
      </c>
      <c r="N383" s="31">
        <v>1.2E-2</v>
      </c>
      <c r="O383" s="7" t="s">
        <v>41</v>
      </c>
      <c r="P383" s="32">
        <v>0</v>
      </c>
      <c r="Q383" s="90"/>
      <c r="R383" s="90"/>
      <c r="S383" s="7" t="s">
        <v>220</v>
      </c>
      <c r="T383" s="7" t="s">
        <v>1426</v>
      </c>
      <c r="U383" s="7" t="s">
        <v>124</v>
      </c>
      <c r="V383" s="29" t="e">
        <f t="shared" ca="1" si="14"/>
        <v>#NAME?</v>
      </c>
      <c r="W383" s="7"/>
      <c r="X383" s="7"/>
      <c r="Y383" s="34" t="s">
        <v>222</v>
      </c>
      <c r="Z383" s="35"/>
      <c r="AA383" s="36">
        <v>44974</v>
      </c>
      <c r="AB383" s="37">
        <v>49075100009414</v>
      </c>
      <c r="AC383" s="35"/>
      <c r="AD383" s="35"/>
      <c r="AE383" s="35"/>
      <c r="AF383" s="35">
        <v>0</v>
      </c>
      <c r="AG383" s="35">
        <v>198564.62</v>
      </c>
      <c r="AH383" s="35">
        <v>218727.87</v>
      </c>
      <c r="AI383" s="35">
        <v>220678.08</v>
      </c>
      <c r="AJ383" s="35">
        <v>223209.27</v>
      </c>
      <c r="AK383" s="35">
        <v>223725.03</v>
      </c>
      <c r="AL383" s="35">
        <v>225654.51</v>
      </c>
      <c r="AM383" s="35">
        <v>227507.52</v>
      </c>
      <c r="AN383" s="35">
        <v>228719.24</v>
      </c>
      <c r="AO383" s="35">
        <v>229311.73</v>
      </c>
      <c r="AP383" s="35">
        <v>232522.65</v>
      </c>
      <c r="AQ383" s="35">
        <v>234023.54</v>
      </c>
      <c r="AR383" s="35">
        <v>233431.32</v>
      </c>
      <c r="AS383" s="35">
        <v>235521.53</v>
      </c>
      <c r="AT383" s="35">
        <v>237902.88</v>
      </c>
      <c r="AU383" s="35">
        <v>237983.6</v>
      </c>
      <c r="AV383" s="35">
        <v>293242.3</v>
      </c>
      <c r="AW383" s="35">
        <v>294801.90000000002</v>
      </c>
      <c r="AX383" s="35">
        <v>298212.5</v>
      </c>
      <c r="AY383" s="35">
        <v>301300.08</v>
      </c>
      <c r="AZ383" s="35">
        <v>301942.03000000003</v>
      </c>
      <c r="BA383" s="35">
        <v>302384.90000000002</v>
      </c>
      <c r="BB383" s="35" t="e">
        <f t="array" aca="1" ref="BB383" ca="1">_xludf.XLOOKUP(C383,'PL TOTAL D0'!A:A,'PL TOTAL D0'!C:C,"")</f>
        <v>#NAME?</v>
      </c>
    </row>
    <row r="384" spans="1:54" ht="15.75" customHeight="1">
      <c r="A384" s="28" t="s">
        <v>18</v>
      </c>
      <c r="B384" s="3" t="s">
        <v>1427</v>
      </c>
      <c r="C384" s="4" t="s">
        <v>1428</v>
      </c>
      <c r="D384" s="7" t="s">
        <v>19</v>
      </c>
      <c r="E384" s="7" t="s">
        <v>124</v>
      </c>
      <c r="F384" s="7" t="s">
        <v>238</v>
      </c>
      <c r="G384" s="7" t="e">
        <f t="shared" ca="1" si="13"/>
        <v>#NAME?</v>
      </c>
      <c r="H384" s="29" t="s">
        <v>227</v>
      </c>
      <c r="I384" s="29" t="s">
        <v>41</v>
      </c>
      <c r="J384" s="7" t="str">
        <f t="shared" si="18"/>
        <v>Não</v>
      </c>
      <c r="K384" s="30">
        <v>45448</v>
      </c>
      <c r="L384" s="7"/>
      <c r="M384" s="7" t="s">
        <v>100</v>
      </c>
      <c r="N384" s="31">
        <v>1.2E-2</v>
      </c>
      <c r="O384" s="7" t="s">
        <v>41</v>
      </c>
      <c r="P384" s="32">
        <v>0</v>
      </c>
      <c r="Q384" s="90"/>
      <c r="R384" s="90"/>
      <c r="S384" s="7" t="s">
        <v>220</v>
      </c>
      <c r="T384" s="7" t="s">
        <v>1429</v>
      </c>
      <c r="U384" s="7" t="s">
        <v>124</v>
      </c>
      <c r="V384" s="29" t="e">
        <f t="shared" ca="1" si="14"/>
        <v>#NAME?</v>
      </c>
      <c r="W384" s="7"/>
      <c r="X384" s="7" t="s">
        <v>230</v>
      </c>
      <c r="Y384" s="34" t="s">
        <v>222</v>
      </c>
      <c r="Z384" s="35"/>
      <c r="AA384" s="36">
        <v>45448</v>
      </c>
      <c r="AB384" s="37">
        <v>49075100015058</v>
      </c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>
        <v>101367.4</v>
      </c>
      <c r="AX384" s="35">
        <v>201394.1</v>
      </c>
      <c r="AY384" s="35">
        <v>108777.03</v>
      </c>
      <c r="AZ384" s="35">
        <v>99346.2</v>
      </c>
      <c r="BA384" s="35">
        <v>130304.14</v>
      </c>
      <c r="BB384" s="35" t="e">
        <f t="array" aca="1" ref="BB384" ca="1">_xludf.XLOOKUP(C384,'PL TOTAL D0'!A:A,'PL TOTAL D0'!C:C,"")</f>
        <v>#NAME?</v>
      </c>
    </row>
    <row r="385" spans="1:54" ht="15.75" customHeight="1">
      <c r="A385" s="28" t="s">
        <v>18</v>
      </c>
      <c r="B385" s="3" t="s">
        <v>1430</v>
      </c>
      <c r="C385" s="4" t="s">
        <v>1431</v>
      </c>
      <c r="D385" s="7" t="s">
        <v>19</v>
      </c>
      <c r="E385" s="7" t="s">
        <v>38</v>
      </c>
      <c r="F385" s="7" t="s">
        <v>99</v>
      </c>
      <c r="G385" s="7" t="e">
        <f t="shared" ca="1" si="13"/>
        <v>#NAME?</v>
      </c>
      <c r="H385" s="29" t="s">
        <v>227</v>
      </c>
      <c r="I385" s="29" t="s">
        <v>41</v>
      </c>
      <c r="J385" s="7" t="str">
        <f t="shared" si="18"/>
        <v>Não</v>
      </c>
      <c r="K385" s="30">
        <v>45049</v>
      </c>
      <c r="L385" s="7"/>
      <c r="M385" s="7" t="s">
        <v>100</v>
      </c>
      <c r="N385" s="31">
        <v>1.2E-2</v>
      </c>
      <c r="O385" s="7" t="s">
        <v>41</v>
      </c>
      <c r="P385" s="32">
        <v>0</v>
      </c>
      <c r="Q385" s="90"/>
      <c r="R385" s="90"/>
      <c r="S385" s="7" t="s">
        <v>220</v>
      </c>
      <c r="T385" s="7" t="s">
        <v>1432</v>
      </c>
      <c r="U385" s="7" t="s">
        <v>38</v>
      </c>
      <c r="V385" s="29" t="e">
        <f t="shared" ca="1" si="14"/>
        <v>#NAME?</v>
      </c>
      <c r="W385" s="7"/>
      <c r="X385" s="7"/>
      <c r="Y385" s="34" t="s">
        <v>222</v>
      </c>
      <c r="Z385" s="35"/>
      <c r="AA385" s="36">
        <v>45049</v>
      </c>
      <c r="AB385" s="37">
        <v>49075100007233</v>
      </c>
      <c r="AC385" s="35"/>
      <c r="AD385" s="35"/>
      <c r="AE385" s="35"/>
      <c r="AF385" s="35"/>
      <c r="AG385" s="35"/>
      <c r="AH385" s="35">
        <v>0</v>
      </c>
      <c r="AI385" s="35">
        <v>0</v>
      </c>
      <c r="AJ385" s="35">
        <v>121930.35</v>
      </c>
      <c r="AK385" s="35">
        <v>123227.77</v>
      </c>
      <c r="AL385" s="35">
        <v>124208.62</v>
      </c>
      <c r="AM385" s="35">
        <v>125034.68</v>
      </c>
      <c r="AN385" s="35">
        <v>125505.87</v>
      </c>
      <c r="AO385" s="35">
        <v>126058.34</v>
      </c>
      <c r="AP385" s="35">
        <v>127439.03</v>
      </c>
      <c r="AQ385" s="35">
        <v>128225.21</v>
      </c>
      <c r="AR385" s="35">
        <v>129283.53</v>
      </c>
      <c r="AS385" s="35">
        <v>129992.96000000001</v>
      </c>
      <c r="AT385" s="35">
        <v>129147.12</v>
      </c>
      <c r="AU385" s="35">
        <v>259932.89</v>
      </c>
      <c r="AV385" s="35">
        <v>262153.90000000002</v>
      </c>
      <c r="AW385" s="35">
        <v>264292.09999999998</v>
      </c>
      <c r="AX385" s="35">
        <v>266614.09999999998</v>
      </c>
      <c r="AY385" s="35">
        <v>268210.09000000003</v>
      </c>
      <c r="AZ385" s="35">
        <v>269832.02</v>
      </c>
      <c r="BA385" s="35">
        <v>272363.62</v>
      </c>
      <c r="BB385" s="35" t="e">
        <f t="array" aca="1" ref="BB385" ca="1">_xludf.XLOOKUP(C385,'PL TOTAL D0'!A:A,'PL TOTAL D0'!C:C,"")</f>
        <v>#NAME?</v>
      </c>
    </row>
    <row r="386" spans="1:54" ht="15.75" customHeight="1">
      <c r="A386" s="28" t="s">
        <v>18</v>
      </c>
      <c r="B386" s="3" t="s">
        <v>70</v>
      </c>
      <c r="C386" s="4" t="s">
        <v>71</v>
      </c>
      <c r="D386" s="7" t="s">
        <v>19</v>
      </c>
      <c r="E386" s="7" t="s">
        <v>20</v>
      </c>
      <c r="F386" s="7" t="s">
        <v>290</v>
      </c>
      <c r="G386" s="7" t="e">
        <f t="shared" ca="1" si="13"/>
        <v>#NAME?</v>
      </c>
      <c r="H386" s="29" t="s">
        <v>239</v>
      </c>
      <c r="I386" s="29" t="s">
        <v>521</v>
      </c>
      <c r="J386" s="7" t="str">
        <f t="shared" si="18"/>
        <v>Não</v>
      </c>
      <c r="K386" s="30">
        <v>44907</v>
      </c>
      <c r="L386" s="7"/>
      <c r="M386" s="7" t="s">
        <v>100</v>
      </c>
      <c r="N386" s="31">
        <v>0.01</v>
      </c>
      <c r="O386" s="7" t="s">
        <v>41</v>
      </c>
      <c r="P386" s="32">
        <v>0</v>
      </c>
      <c r="Q386" s="90"/>
      <c r="R386" s="90"/>
      <c r="S386" s="7" t="s">
        <v>220</v>
      </c>
      <c r="T386" s="7" t="s">
        <v>1433</v>
      </c>
      <c r="U386" s="7" t="s">
        <v>94</v>
      </c>
      <c r="V386" s="29" t="e">
        <f t="shared" ca="1" si="14"/>
        <v>#NAME?</v>
      </c>
      <c r="W386" s="7"/>
      <c r="X386" s="7"/>
      <c r="Y386" s="34" t="s">
        <v>222</v>
      </c>
      <c r="Z386" s="35"/>
      <c r="AA386" s="36">
        <v>44907</v>
      </c>
      <c r="AB386" s="37">
        <v>49075100004102</v>
      </c>
      <c r="AC386" s="35"/>
      <c r="AD386" s="35"/>
      <c r="AE386" s="35">
        <v>100701.58</v>
      </c>
      <c r="AF386" s="35">
        <v>137089.41</v>
      </c>
      <c r="AG386" s="35">
        <v>198714.47</v>
      </c>
      <c r="AH386" s="35">
        <v>200875.49</v>
      </c>
      <c r="AI386" s="35">
        <v>202443.78</v>
      </c>
      <c r="AJ386" s="35">
        <v>204655.88</v>
      </c>
      <c r="AK386" s="35">
        <v>206621.5</v>
      </c>
      <c r="AL386" s="35">
        <v>208460.87</v>
      </c>
      <c r="AM386" s="35">
        <v>210444.58</v>
      </c>
      <c r="AN386" s="35">
        <v>212200.92</v>
      </c>
      <c r="AO386" s="35">
        <v>214129.11</v>
      </c>
      <c r="AP386" s="35">
        <v>215668.41</v>
      </c>
      <c r="AQ386" s="35">
        <v>240628.91</v>
      </c>
      <c r="AR386" s="35">
        <v>242446.82</v>
      </c>
      <c r="AS386" s="35">
        <v>244187.75</v>
      </c>
      <c r="AT386" s="35">
        <v>245889.8</v>
      </c>
      <c r="AU386" s="35">
        <v>247888.35</v>
      </c>
      <c r="AV386" s="35">
        <v>249735.1</v>
      </c>
      <c r="AW386" s="35">
        <v>251771.9</v>
      </c>
      <c r="AX386" s="35">
        <v>264014.59999999998</v>
      </c>
      <c r="AY386" s="35">
        <v>266223.86</v>
      </c>
      <c r="AZ386" s="35">
        <v>232934.95</v>
      </c>
      <c r="BA386" s="35">
        <v>234984.87</v>
      </c>
      <c r="BB386" s="35" t="e">
        <f t="array" aca="1" ref="BB386" ca="1">_xludf.XLOOKUP(C386,'PL TOTAL D0'!A:A,'PL TOTAL D0'!C:C,"")</f>
        <v>#NAME?</v>
      </c>
    </row>
    <row r="387" spans="1:54" ht="15.75" customHeight="1">
      <c r="A387" s="28" t="s">
        <v>18</v>
      </c>
      <c r="B387" s="3" t="s">
        <v>1434</v>
      </c>
      <c r="C387" s="4" t="s">
        <v>1435</v>
      </c>
      <c r="D387" s="7" t="s">
        <v>19</v>
      </c>
      <c r="E387" s="7" t="s">
        <v>20</v>
      </c>
      <c r="F387" s="7" t="s">
        <v>290</v>
      </c>
      <c r="G387" s="7" t="e">
        <f t="shared" ca="1" si="13"/>
        <v>#NAME?</v>
      </c>
      <c r="H387" s="29" t="s">
        <v>239</v>
      </c>
      <c r="I387" s="29" t="s">
        <v>519</v>
      </c>
      <c r="J387" s="7" t="str">
        <f t="shared" si="18"/>
        <v>Não</v>
      </c>
      <c r="K387" s="30">
        <v>45096</v>
      </c>
      <c r="L387" s="30"/>
      <c r="M387" s="7" t="s">
        <v>132</v>
      </c>
      <c r="N387" s="31">
        <v>1.4999999999999999E-2</v>
      </c>
      <c r="O387" s="7" t="s">
        <v>260</v>
      </c>
      <c r="P387" s="32">
        <v>0.2</v>
      </c>
      <c r="Q387" s="90"/>
      <c r="R387" s="90"/>
      <c r="S387" s="7" t="s">
        <v>220</v>
      </c>
      <c r="T387" s="7" t="s">
        <v>1433</v>
      </c>
      <c r="U387" s="7" t="s">
        <v>94</v>
      </c>
      <c r="V387" s="29" t="e">
        <f t="shared" ca="1" si="14"/>
        <v>#NAME?</v>
      </c>
      <c r="W387" s="7"/>
      <c r="X387" s="7"/>
      <c r="Y387" s="34" t="s">
        <v>222</v>
      </c>
      <c r="Z387" s="35"/>
      <c r="AA387" s="36">
        <v>45096</v>
      </c>
      <c r="AB387" s="37">
        <v>49075100007977</v>
      </c>
      <c r="AC387" s="35"/>
      <c r="AD387" s="35"/>
      <c r="AE387" s="35"/>
      <c r="AF387" s="35"/>
      <c r="AG387" s="35"/>
      <c r="AH387" s="35"/>
      <c r="AI387" s="35"/>
      <c r="AJ387" s="35"/>
      <c r="AK387" s="35">
        <v>50012</v>
      </c>
      <c r="AL387" s="35">
        <v>52613.31</v>
      </c>
      <c r="AM387" s="35">
        <v>52357.9</v>
      </c>
      <c r="AN387" s="35">
        <v>51291.39</v>
      </c>
      <c r="AO387" s="35">
        <v>49034.53</v>
      </c>
      <c r="AP387" s="35">
        <v>52727.17</v>
      </c>
      <c r="AQ387" s="35">
        <v>81625.759999999995</v>
      </c>
      <c r="AR387" s="35">
        <v>75028.81</v>
      </c>
      <c r="AS387" s="35">
        <v>76155.460000000006</v>
      </c>
      <c r="AT387" s="35">
        <v>77351.94</v>
      </c>
      <c r="AU387" s="35">
        <v>74113.97</v>
      </c>
      <c r="AV387" s="35">
        <v>72659.429999999993</v>
      </c>
      <c r="AW387" s="35">
        <v>72750.490000000005</v>
      </c>
      <c r="AX387" s="35">
        <v>84186.51</v>
      </c>
      <c r="AY387" s="35">
        <v>85206.16</v>
      </c>
      <c r="AZ387" s="35">
        <v>84053.46</v>
      </c>
      <c r="BA387" s="35">
        <v>81316.94</v>
      </c>
      <c r="BB387" s="35" t="e">
        <f t="array" aca="1" ref="BB387" ca="1">_xludf.XLOOKUP(C387,'PL TOTAL D0'!A:A,'PL TOTAL D0'!C:C,"")</f>
        <v>#NAME?</v>
      </c>
    </row>
    <row r="388" spans="1:54" ht="15.75" customHeight="1">
      <c r="A388" s="28" t="s">
        <v>18</v>
      </c>
      <c r="B388" s="14" t="s">
        <v>1436</v>
      </c>
      <c r="C388" s="4" t="s">
        <v>1437</v>
      </c>
      <c r="D388" s="7" t="s">
        <v>19</v>
      </c>
      <c r="E388" s="7" t="s">
        <v>38</v>
      </c>
      <c r="F388" s="7" t="s">
        <v>446</v>
      </c>
      <c r="G388" s="7" t="e">
        <f t="shared" ca="1" si="13"/>
        <v>#NAME?</v>
      </c>
      <c r="H388" s="29" t="s">
        <v>239</v>
      </c>
      <c r="I388" s="29" t="s">
        <v>240</v>
      </c>
      <c r="J388" s="7" t="str">
        <f t="shared" si="18"/>
        <v>Não</v>
      </c>
      <c r="K388" s="30">
        <v>45020</v>
      </c>
      <c r="L388" s="7"/>
      <c r="M388" s="7" t="s">
        <v>138</v>
      </c>
      <c r="N388" s="31">
        <v>1.4999999999999999E-2</v>
      </c>
      <c r="O388" s="7" t="s">
        <v>29</v>
      </c>
      <c r="P388" s="32">
        <v>0.1</v>
      </c>
      <c r="Q388" s="137"/>
      <c r="R388" s="90"/>
      <c r="S388" s="7" t="s">
        <v>220</v>
      </c>
      <c r="T388" s="7" t="s">
        <v>1438</v>
      </c>
      <c r="U388" s="7" t="s">
        <v>38</v>
      </c>
      <c r="V388" s="29" t="e">
        <f t="shared" ca="1" si="14"/>
        <v>#NAME?</v>
      </c>
      <c r="W388" s="7"/>
      <c r="X388" s="7"/>
      <c r="Y388" s="34" t="s">
        <v>222</v>
      </c>
      <c r="Z388" s="35"/>
      <c r="AA388" s="36">
        <v>45020</v>
      </c>
      <c r="AB388" s="37">
        <v>49075100003807</v>
      </c>
      <c r="AC388" s="35"/>
      <c r="AD388" s="35"/>
      <c r="AE388" s="35"/>
      <c r="AF388" s="35"/>
      <c r="AG388" s="35"/>
      <c r="AH388" s="35">
        <v>0</v>
      </c>
      <c r="AI388" s="35">
        <v>30115.64</v>
      </c>
      <c r="AJ388" s="35">
        <v>31014.04</v>
      </c>
      <c r="AK388" s="35">
        <v>31904.55</v>
      </c>
      <c r="AL388" s="35">
        <v>32117.360000000001</v>
      </c>
      <c r="AM388" s="35">
        <v>34059.660000000003</v>
      </c>
      <c r="AN388" s="35">
        <v>34005.360000000001</v>
      </c>
      <c r="AO388" s="35">
        <v>15733.96</v>
      </c>
      <c r="AP388" s="35">
        <v>0</v>
      </c>
      <c r="AQ388" s="35">
        <v>0</v>
      </c>
      <c r="AR388" s="35">
        <v>0</v>
      </c>
      <c r="AS388" s="35">
        <v>0.39</v>
      </c>
      <c r="AT388" s="35">
        <v>0.39</v>
      </c>
      <c r="AU388" s="35">
        <v>0.39</v>
      </c>
      <c r="AV388" s="35">
        <v>0.39</v>
      </c>
      <c r="AW388" s="35">
        <v>0.39</v>
      </c>
      <c r="AX388" s="35">
        <v>0.39</v>
      </c>
      <c r="AY388" s="35">
        <v>0.39</v>
      </c>
      <c r="AZ388" s="35">
        <v>0.39</v>
      </c>
      <c r="BA388" s="35">
        <v>0.39</v>
      </c>
      <c r="BB388" s="35" t="e">
        <f t="array" aca="1" ref="BB388" ca="1">_xludf.XLOOKUP(C388,'PL TOTAL D0'!A:A,'PL TOTAL D0'!C:C,"")</f>
        <v>#NAME?</v>
      </c>
    </row>
    <row r="389" spans="1:54" ht="15.75" customHeight="1">
      <c r="A389" s="28" t="s">
        <v>18</v>
      </c>
      <c r="B389" s="3" t="s">
        <v>1439</v>
      </c>
      <c r="C389" s="4" t="s">
        <v>1440</v>
      </c>
      <c r="D389" s="7" t="s">
        <v>110</v>
      </c>
      <c r="E389" s="7" t="s">
        <v>38</v>
      </c>
      <c r="F389" s="7" t="s">
        <v>217</v>
      </c>
      <c r="G389" s="7" t="e">
        <f t="shared" ca="1" si="13"/>
        <v>#NAME?</v>
      </c>
      <c r="H389" s="29" t="s">
        <v>239</v>
      </c>
      <c r="I389" s="29" t="s">
        <v>286</v>
      </c>
      <c r="J389" s="7" t="str">
        <f t="shared" si="18"/>
        <v>Não</v>
      </c>
      <c r="K389" s="30">
        <v>45271</v>
      </c>
      <c r="L389" s="7"/>
      <c r="M389" s="9" t="s">
        <v>28</v>
      </c>
      <c r="N389" s="10">
        <v>1.2E-2</v>
      </c>
      <c r="O389" s="6" t="s">
        <v>29</v>
      </c>
      <c r="P389" s="11">
        <v>0.1</v>
      </c>
      <c r="Q389" s="69"/>
      <c r="R389" s="90"/>
      <c r="S389" s="7" t="s">
        <v>220</v>
      </c>
      <c r="T389" s="7" t="s">
        <v>1441</v>
      </c>
      <c r="U389" s="7" t="s">
        <v>38</v>
      </c>
      <c r="V389" s="29" t="e">
        <f t="shared" ca="1" si="14"/>
        <v>#NAME?</v>
      </c>
      <c r="W389" s="7"/>
      <c r="X389" s="7"/>
      <c r="Y389" s="34" t="s">
        <v>330</v>
      </c>
      <c r="Z389" s="35"/>
      <c r="AA389" s="36">
        <v>45271</v>
      </c>
      <c r="AB389" s="37">
        <v>49075100012989</v>
      </c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>
        <v>62254.58</v>
      </c>
      <c r="AR389" s="35">
        <v>62568.4</v>
      </c>
      <c r="AS389" s="35">
        <v>63356.81</v>
      </c>
      <c r="AT389" s="35">
        <v>63760.24</v>
      </c>
      <c r="AU389" s="35">
        <v>63121.26</v>
      </c>
      <c r="AV389" s="35">
        <v>63561.23</v>
      </c>
      <c r="AW389" s="35">
        <v>63675.8</v>
      </c>
      <c r="AX389" s="35">
        <v>64613.22</v>
      </c>
      <c r="AY389" s="35">
        <v>0</v>
      </c>
      <c r="AZ389" s="35">
        <v>0</v>
      </c>
      <c r="BA389" s="35">
        <v>0</v>
      </c>
      <c r="BB389" s="35" t="e">
        <f t="array" aca="1" ref="BB389" ca="1">_xludf.XLOOKUP(C389,'PL TOTAL D0'!A:A,'PL TOTAL D0'!C:C,"")</f>
        <v>#NAME?</v>
      </c>
    </row>
    <row r="390" spans="1:54" ht="15.75" customHeight="1">
      <c r="A390" s="28" t="s">
        <v>18</v>
      </c>
      <c r="B390" s="3" t="s">
        <v>1442</v>
      </c>
      <c r="C390" s="48" t="s">
        <v>1443</v>
      </c>
      <c r="D390" s="7" t="s">
        <v>19</v>
      </c>
      <c r="E390" s="7" t="s">
        <v>124</v>
      </c>
      <c r="F390" s="7" t="s">
        <v>238</v>
      </c>
      <c r="G390" s="7" t="e">
        <f t="shared" ca="1" si="13"/>
        <v>#NAME?</v>
      </c>
      <c r="H390" s="29" t="s">
        <v>227</v>
      </c>
      <c r="I390" s="29" t="s">
        <v>41</v>
      </c>
      <c r="J390" s="7" t="str">
        <f t="shared" si="18"/>
        <v>Não</v>
      </c>
      <c r="K390" s="30">
        <v>45166</v>
      </c>
      <c r="L390" s="30"/>
      <c r="M390" s="7" t="s">
        <v>268</v>
      </c>
      <c r="N390" s="31">
        <v>1.2E-2</v>
      </c>
      <c r="O390" s="7" t="s">
        <v>29</v>
      </c>
      <c r="P390" s="32">
        <v>0.1</v>
      </c>
      <c r="Q390" s="90"/>
      <c r="R390" s="33" t="s">
        <v>1444</v>
      </c>
      <c r="S390" s="7" t="s">
        <v>220</v>
      </c>
      <c r="T390" s="7" t="s">
        <v>1445</v>
      </c>
      <c r="U390" s="7" t="s">
        <v>124</v>
      </c>
      <c r="V390" s="29" t="e">
        <f t="shared" ca="1" si="14"/>
        <v>#NAME?</v>
      </c>
      <c r="W390" s="7"/>
      <c r="X390" s="7"/>
      <c r="Y390" s="34" t="s">
        <v>222</v>
      </c>
      <c r="Z390" s="35"/>
      <c r="AA390" s="36">
        <v>45166</v>
      </c>
      <c r="AB390" s="37">
        <v>49075100005869</v>
      </c>
      <c r="AC390" s="35"/>
      <c r="AD390" s="35"/>
      <c r="AE390" s="35"/>
      <c r="AF390" s="35"/>
      <c r="AG390" s="35"/>
      <c r="AH390" s="35"/>
      <c r="AI390" s="35">
        <v>0</v>
      </c>
      <c r="AJ390" s="35">
        <v>0</v>
      </c>
      <c r="AK390" s="35">
        <v>0</v>
      </c>
      <c r="AL390" s="35">
        <v>0</v>
      </c>
      <c r="AM390" s="35">
        <v>0</v>
      </c>
      <c r="AN390" s="35">
        <v>22511.16</v>
      </c>
      <c r="AO390" s="35">
        <v>22687.8</v>
      </c>
      <c r="AP390" s="35">
        <v>32876.65</v>
      </c>
      <c r="AQ390" s="35">
        <v>33120.57</v>
      </c>
      <c r="AR390" s="35">
        <v>33420.699999999997</v>
      </c>
      <c r="AS390" s="35">
        <v>33692.449999999997</v>
      </c>
      <c r="AT390" s="35">
        <v>33992.910000000003</v>
      </c>
      <c r="AU390" s="35">
        <v>34191.93</v>
      </c>
      <c r="AV390" s="35">
        <v>34422.910000000003</v>
      </c>
      <c r="AW390" s="35">
        <v>34646.379999999997</v>
      </c>
      <c r="AX390" s="35">
        <v>34934.76</v>
      </c>
      <c r="AY390" s="35">
        <v>35225.31</v>
      </c>
      <c r="AZ390" s="35">
        <v>35302.83</v>
      </c>
      <c r="BA390" s="35">
        <v>35460.54</v>
      </c>
      <c r="BB390" s="35" t="e">
        <f t="array" aca="1" ref="BB390" ca="1">_xludf.XLOOKUP(C390,'PL TOTAL D0'!A:A,'PL TOTAL D0'!C:C,"")</f>
        <v>#NAME?</v>
      </c>
    </row>
    <row r="391" spans="1:54" ht="15.75" customHeight="1">
      <c r="A391" s="28" t="s">
        <v>18</v>
      </c>
      <c r="B391" s="3" t="s">
        <v>1446</v>
      </c>
      <c r="C391" s="48" t="s">
        <v>1447</v>
      </c>
      <c r="D391" s="7" t="s">
        <v>19</v>
      </c>
      <c r="E391" s="7" t="s">
        <v>124</v>
      </c>
      <c r="F391" s="7" t="s">
        <v>238</v>
      </c>
      <c r="G391" s="7" t="e">
        <f t="shared" ca="1" si="13"/>
        <v>#NAME?</v>
      </c>
      <c r="H391" s="29" t="s">
        <v>227</v>
      </c>
      <c r="I391" s="29" t="s">
        <v>41</v>
      </c>
      <c r="J391" s="7" t="str">
        <f t="shared" si="18"/>
        <v>Não</v>
      </c>
      <c r="K391" s="30">
        <v>45576</v>
      </c>
      <c r="L391" s="30"/>
      <c r="M391" s="7" t="s">
        <v>100</v>
      </c>
      <c r="N391" s="31">
        <v>1.2E-2</v>
      </c>
      <c r="O391" s="7" t="s">
        <v>41</v>
      </c>
      <c r="P391" s="32">
        <v>0</v>
      </c>
      <c r="Q391" s="90"/>
      <c r="R391" s="33"/>
      <c r="S391" s="7" t="s">
        <v>220</v>
      </c>
      <c r="T391" s="7" t="s">
        <v>1448</v>
      </c>
      <c r="U391" s="7" t="s">
        <v>124</v>
      </c>
      <c r="V391" s="29" t="e">
        <f t="shared" ca="1" si="14"/>
        <v>#NAME?</v>
      </c>
      <c r="W391" s="7"/>
      <c r="X391" s="7" t="s">
        <v>230</v>
      </c>
      <c r="Y391" s="34"/>
      <c r="Z391" s="35"/>
      <c r="AA391" s="36"/>
      <c r="AB391" s="37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>
        <v>4821.43</v>
      </c>
      <c r="BB391" s="35" t="e">
        <f t="array" aca="1" ref="BB391" ca="1">_xludf.XLOOKUP(C391,'PL TOTAL D0'!A:A,'PL TOTAL D0'!C:C,"")</f>
        <v>#NAME?</v>
      </c>
    </row>
    <row r="392" spans="1:54" ht="15.75" customHeight="1">
      <c r="A392" s="28" t="s">
        <v>18</v>
      </c>
      <c r="B392" s="3" t="s">
        <v>72</v>
      </c>
      <c r="C392" s="4" t="s">
        <v>73</v>
      </c>
      <c r="D392" s="7" t="s">
        <v>19</v>
      </c>
      <c r="E392" s="7" t="s">
        <v>20</v>
      </c>
      <c r="F392" s="7" t="s">
        <v>290</v>
      </c>
      <c r="G392" s="7" t="e">
        <f t="shared" ca="1" si="13"/>
        <v>#NAME?</v>
      </c>
      <c r="H392" s="29" t="s">
        <v>239</v>
      </c>
      <c r="I392" s="29" t="s">
        <v>395</v>
      </c>
      <c r="J392" s="7" t="str">
        <f t="shared" si="18"/>
        <v>Não</v>
      </c>
      <c r="K392" s="30">
        <v>45029</v>
      </c>
      <c r="L392" s="7"/>
      <c r="M392" s="7" t="s">
        <v>100</v>
      </c>
      <c r="N392" s="31">
        <v>7.0000000000000001E-3</v>
      </c>
      <c r="O392" s="7" t="s">
        <v>41</v>
      </c>
      <c r="P392" s="32">
        <v>0</v>
      </c>
      <c r="Q392" s="33"/>
      <c r="R392" s="90"/>
      <c r="S392" s="7" t="s">
        <v>220</v>
      </c>
      <c r="T392" s="7" t="s">
        <v>1449</v>
      </c>
      <c r="U392" s="7" t="s">
        <v>94</v>
      </c>
      <c r="V392" s="29" t="e">
        <f t="shared" ca="1" si="14"/>
        <v>#NAME?</v>
      </c>
      <c r="W392" s="7"/>
      <c r="X392" s="7"/>
      <c r="Y392" s="34" t="s">
        <v>222</v>
      </c>
      <c r="Z392" s="35"/>
      <c r="AA392" s="36">
        <v>45029</v>
      </c>
      <c r="AB392" s="37">
        <v>49075100009104</v>
      </c>
      <c r="AC392" s="35"/>
      <c r="AD392" s="35"/>
      <c r="AE392" s="35"/>
      <c r="AF392" s="35"/>
      <c r="AG392" s="35"/>
      <c r="AH392" s="35">
        <v>0</v>
      </c>
      <c r="AI392" s="35">
        <v>451821.82</v>
      </c>
      <c r="AJ392" s="35">
        <v>525755.99</v>
      </c>
      <c r="AK392" s="35">
        <v>577636.93000000005</v>
      </c>
      <c r="AL392" s="35">
        <v>572321.15</v>
      </c>
      <c r="AM392" s="35">
        <v>577848.44999999995</v>
      </c>
      <c r="AN392" s="35">
        <v>581436.87</v>
      </c>
      <c r="AO392" s="35">
        <v>585277.97</v>
      </c>
      <c r="AP392" s="35">
        <v>569347.56000000006</v>
      </c>
      <c r="AQ392" s="35">
        <v>574345.37</v>
      </c>
      <c r="AR392" s="35">
        <v>566283.76</v>
      </c>
      <c r="AS392" s="35">
        <v>570317.22</v>
      </c>
      <c r="AT392" s="35">
        <v>574327.63</v>
      </c>
      <c r="AU392" s="35">
        <v>574185.27</v>
      </c>
      <c r="AV392" s="35">
        <v>578028.9</v>
      </c>
      <c r="AW392" s="35">
        <v>511965.7</v>
      </c>
      <c r="AX392" s="35">
        <v>494481.5</v>
      </c>
      <c r="AY392" s="35">
        <v>495935.35</v>
      </c>
      <c r="AZ392" s="35">
        <v>492977.55</v>
      </c>
      <c r="BA392" s="35">
        <v>497495.67</v>
      </c>
      <c r="BB392" s="35" t="e">
        <f t="array" aca="1" ref="BB392" ca="1">_xludf.XLOOKUP(C392,'PL TOTAL D0'!A:A,'PL TOTAL D0'!C:C,"")</f>
        <v>#NAME?</v>
      </c>
    </row>
    <row r="393" spans="1:54" ht="15.75" customHeight="1">
      <c r="A393" s="28" t="s">
        <v>18</v>
      </c>
      <c r="B393" s="3" t="s">
        <v>1450</v>
      </c>
      <c r="C393" s="4" t="s">
        <v>1451</v>
      </c>
      <c r="D393" s="7" t="s">
        <v>19</v>
      </c>
      <c r="E393" s="7" t="s">
        <v>38</v>
      </c>
      <c r="F393" s="7" t="s">
        <v>530</v>
      </c>
      <c r="G393" s="7" t="e">
        <f t="shared" ca="1" si="13"/>
        <v>#NAME?</v>
      </c>
      <c r="H393" s="29" t="s">
        <v>239</v>
      </c>
      <c r="I393" s="29" t="s">
        <v>240</v>
      </c>
      <c r="J393" s="7" t="str">
        <f t="shared" si="18"/>
        <v>Não</v>
      </c>
      <c r="K393" s="30">
        <v>45163</v>
      </c>
      <c r="L393" s="30"/>
      <c r="M393" s="7" t="s">
        <v>100</v>
      </c>
      <c r="N393" s="31">
        <v>1.2E-2</v>
      </c>
      <c r="O393" s="7" t="s">
        <v>41</v>
      </c>
      <c r="P393" s="32">
        <v>0</v>
      </c>
      <c r="Q393" s="90"/>
      <c r="R393" s="33" t="s">
        <v>1452</v>
      </c>
      <c r="S393" s="7" t="s">
        <v>264</v>
      </c>
      <c r="T393" s="7" t="s">
        <v>1453</v>
      </c>
      <c r="U393" s="7" t="s">
        <v>112</v>
      </c>
      <c r="V393" s="29" t="e">
        <f t="shared" ca="1" si="14"/>
        <v>#NAME?</v>
      </c>
      <c r="W393" s="7"/>
      <c r="X393" s="7"/>
      <c r="Y393" s="34" t="s">
        <v>222</v>
      </c>
      <c r="Z393" s="35"/>
      <c r="AA393" s="36">
        <v>45163</v>
      </c>
      <c r="AB393" s="37">
        <v>49075100011486</v>
      </c>
      <c r="AC393" s="35"/>
      <c r="AD393" s="35"/>
      <c r="AE393" s="35"/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35">
        <v>0</v>
      </c>
      <c r="AO393" s="35">
        <v>0</v>
      </c>
      <c r="AP393" s="35">
        <v>0</v>
      </c>
      <c r="AQ393" s="35">
        <v>0</v>
      </c>
      <c r="AR393" s="35">
        <v>0</v>
      </c>
      <c r="AS393" s="35">
        <v>0</v>
      </c>
      <c r="AT393" s="35">
        <v>0</v>
      </c>
      <c r="AU393" s="35">
        <v>0</v>
      </c>
      <c r="AV393" s="35">
        <v>0</v>
      </c>
      <c r="AW393" s="35">
        <v>0</v>
      </c>
      <c r="AX393" s="35">
        <v>0</v>
      </c>
      <c r="AY393" s="35">
        <v>0</v>
      </c>
      <c r="AZ393" s="35">
        <v>0</v>
      </c>
      <c r="BA393" s="35">
        <v>0</v>
      </c>
      <c r="BB393" s="35" t="e">
        <f t="array" aca="1" ref="BB393" ca="1">_xludf.XLOOKUP(C393,'PL TOTAL D0'!A:A,'PL TOTAL D0'!C:C,"")</f>
        <v>#NAME?</v>
      </c>
    </row>
    <row r="394" spans="1:54" ht="15.75" customHeight="1">
      <c r="A394" s="28" t="s">
        <v>18</v>
      </c>
      <c r="B394" s="3" t="s">
        <v>1454</v>
      </c>
      <c r="C394" s="4" t="s">
        <v>1455</v>
      </c>
      <c r="D394" s="7" t="s">
        <v>110</v>
      </c>
      <c r="E394" s="7" t="s">
        <v>38</v>
      </c>
      <c r="F394" s="7" t="s">
        <v>571</v>
      </c>
      <c r="G394" s="7" t="e">
        <f t="shared" ca="1" si="13"/>
        <v>#NAME?</v>
      </c>
      <c r="H394" s="29" t="s">
        <v>218</v>
      </c>
      <c r="I394" s="29" t="s">
        <v>41</v>
      </c>
      <c r="J394" s="7" t="str">
        <f t="shared" si="18"/>
        <v>Não</v>
      </c>
      <c r="K394" s="30">
        <v>45125</v>
      </c>
      <c r="L394" s="30">
        <v>45513</v>
      </c>
      <c r="M394" s="7" t="s">
        <v>1085</v>
      </c>
      <c r="N394" s="31">
        <v>0.01</v>
      </c>
      <c r="O394" s="7" t="s">
        <v>29</v>
      </c>
      <c r="P394" s="32">
        <v>0.1</v>
      </c>
      <c r="Q394" s="33"/>
      <c r="R394" s="47" t="s">
        <v>777</v>
      </c>
      <c r="S394" s="7" t="s">
        <v>220</v>
      </c>
      <c r="T394" s="7" t="s">
        <v>1456</v>
      </c>
      <c r="U394" s="7" t="s">
        <v>38</v>
      </c>
      <c r="V394" s="29" t="e">
        <f t="shared" ca="1" si="14"/>
        <v>#NAME?</v>
      </c>
      <c r="W394" s="7"/>
      <c r="X394" s="7"/>
      <c r="Y394" s="34" t="s">
        <v>222</v>
      </c>
      <c r="Z394" s="35"/>
      <c r="AA394" s="36">
        <v>45125</v>
      </c>
      <c r="AB394" s="37">
        <v>49075100009252</v>
      </c>
      <c r="AC394" s="35"/>
      <c r="AD394" s="35"/>
      <c r="AE394" s="35"/>
      <c r="AF394" s="35"/>
      <c r="AG394" s="35"/>
      <c r="AH394" s="35"/>
      <c r="AI394" s="35"/>
      <c r="AJ394" s="35"/>
      <c r="AK394" s="35"/>
      <c r="AL394" s="35">
        <v>598857.52</v>
      </c>
      <c r="AM394" s="35">
        <v>582943.23</v>
      </c>
      <c r="AN394" s="35">
        <v>595331.78</v>
      </c>
      <c r="AO394" s="35">
        <v>554795.52000000002</v>
      </c>
      <c r="AP394" s="35">
        <v>468559.04</v>
      </c>
      <c r="AQ394" s="35">
        <v>421965.61</v>
      </c>
      <c r="AR394" s="35">
        <v>405700.58</v>
      </c>
      <c r="AS394" s="35">
        <v>357600.93</v>
      </c>
      <c r="AT394" s="35">
        <v>364082.52</v>
      </c>
      <c r="AU394" s="35">
        <v>366752.35</v>
      </c>
      <c r="AV394" s="35">
        <v>320559.09999999998</v>
      </c>
      <c r="AW394" s="35">
        <v>302851.7</v>
      </c>
      <c r="AX394" s="35">
        <v>0</v>
      </c>
      <c r="AY394" s="35">
        <v>0</v>
      </c>
      <c r="AZ394" s="35">
        <v>0</v>
      </c>
      <c r="BA394" s="35">
        <v>0</v>
      </c>
      <c r="BB394" s="35" t="e">
        <f t="array" aca="1" ref="BB394" ca="1">_xludf.XLOOKUP(C394,'PL TOTAL D0'!A:A,'PL TOTAL D0'!C:C,"")</f>
        <v>#NAME?</v>
      </c>
    </row>
    <row r="395" spans="1:54" ht="15.75" customHeight="1">
      <c r="A395" s="28" t="s">
        <v>18</v>
      </c>
      <c r="B395" s="3" t="s">
        <v>1457</v>
      </c>
      <c r="C395" s="4" t="s">
        <v>1458</v>
      </c>
      <c r="D395" s="7" t="s">
        <v>19</v>
      </c>
      <c r="E395" s="7" t="s">
        <v>124</v>
      </c>
      <c r="F395" s="7" t="s">
        <v>244</v>
      </c>
      <c r="G395" s="7" t="e">
        <f t="shared" ca="1" si="13"/>
        <v>#NAME?</v>
      </c>
      <c r="H395" s="29" t="s">
        <v>227</v>
      </c>
      <c r="I395" s="29" t="s">
        <v>41</v>
      </c>
      <c r="J395" s="7" t="str">
        <f t="shared" si="18"/>
        <v>Não</v>
      </c>
      <c r="K395" s="30">
        <v>44949</v>
      </c>
      <c r="L395" s="7"/>
      <c r="M395" s="7" t="s">
        <v>28</v>
      </c>
      <c r="N395" s="31">
        <v>1.2E-2</v>
      </c>
      <c r="O395" s="7" t="s">
        <v>41</v>
      </c>
      <c r="P395" s="32">
        <v>0</v>
      </c>
      <c r="Q395" s="33"/>
      <c r="R395" s="90"/>
      <c r="S395" s="7" t="s">
        <v>220</v>
      </c>
      <c r="T395" s="7" t="s">
        <v>1459</v>
      </c>
      <c r="U395" s="7" t="s">
        <v>124</v>
      </c>
      <c r="V395" s="29" t="e">
        <f t="shared" ca="1" si="14"/>
        <v>#NAME?</v>
      </c>
      <c r="W395" s="7"/>
      <c r="X395" s="7"/>
      <c r="Y395" s="34" t="s">
        <v>330</v>
      </c>
      <c r="Z395" s="35"/>
      <c r="AA395" s="36">
        <v>44949</v>
      </c>
      <c r="AB395" s="37">
        <v>49075100005893</v>
      </c>
      <c r="AC395" s="35"/>
      <c r="AD395" s="35"/>
      <c r="AE395" s="35"/>
      <c r="AF395" s="35">
        <v>162070.18</v>
      </c>
      <c r="AG395" s="35">
        <v>190654.57</v>
      </c>
      <c r="AH395" s="35">
        <v>192722.37</v>
      </c>
      <c r="AI395" s="35">
        <v>194185.27</v>
      </c>
      <c r="AJ395" s="35">
        <v>196237.19</v>
      </c>
      <c r="AK395" s="35">
        <v>197994.45</v>
      </c>
      <c r="AL395" s="35">
        <v>199122.82</v>
      </c>
      <c r="AM395" s="35">
        <v>200583.37</v>
      </c>
      <c r="AN395" s="35">
        <v>201330.28</v>
      </c>
      <c r="AO395" s="35">
        <v>196972.77</v>
      </c>
      <c r="AP395" s="35">
        <v>199889.21</v>
      </c>
      <c r="AQ395" s="35">
        <v>200441.61</v>
      </c>
      <c r="AR395" s="35">
        <v>199574.03</v>
      </c>
      <c r="AS395" s="35">
        <v>201296.68</v>
      </c>
      <c r="AT395" s="35">
        <v>203143.75</v>
      </c>
      <c r="AU395" s="35">
        <v>203171.29</v>
      </c>
      <c r="AV395" s="35">
        <v>203642.3</v>
      </c>
      <c r="AW395" s="35">
        <v>205144.2</v>
      </c>
      <c r="AX395" s="35">
        <v>207489.4</v>
      </c>
      <c r="AY395" s="35">
        <v>209627.53</v>
      </c>
      <c r="AZ395" s="35">
        <v>209426.61</v>
      </c>
      <c r="BA395" s="35">
        <v>210296.59</v>
      </c>
      <c r="BB395" s="35" t="e">
        <f t="array" aca="1" ref="BB395" ca="1">_xludf.XLOOKUP(C395,'PL TOTAL D0'!A:A,'PL TOTAL D0'!C:C,"")</f>
        <v>#NAME?</v>
      </c>
    </row>
    <row r="396" spans="1:54" ht="15.75" customHeight="1">
      <c r="A396" s="28" t="s">
        <v>18</v>
      </c>
      <c r="B396" s="3" t="s">
        <v>1460</v>
      </c>
      <c r="C396" s="4" t="s">
        <v>1461</v>
      </c>
      <c r="D396" s="7" t="s">
        <v>19</v>
      </c>
      <c r="E396" s="7" t="s">
        <v>20</v>
      </c>
      <c r="F396" s="7" t="s">
        <v>290</v>
      </c>
      <c r="G396" s="7" t="e">
        <f t="shared" ca="1" si="13"/>
        <v>#NAME?</v>
      </c>
      <c r="H396" s="29" t="s">
        <v>227</v>
      </c>
      <c r="I396" s="29" t="s">
        <v>41</v>
      </c>
      <c r="J396" s="7" t="str">
        <f t="shared" si="18"/>
        <v>Não</v>
      </c>
      <c r="K396" s="30">
        <v>45313</v>
      </c>
      <c r="L396" s="7"/>
      <c r="M396" s="9" t="s">
        <v>28</v>
      </c>
      <c r="N396" s="10">
        <v>1.2E-2</v>
      </c>
      <c r="O396" s="6" t="s">
        <v>29</v>
      </c>
      <c r="P396" s="11">
        <v>0.1</v>
      </c>
      <c r="Q396" s="90"/>
      <c r="R396" s="33" t="s">
        <v>1462</v>
      </c>
      <c r="S396" s="7" t="s">
        <v>220</v>
      </c>
      <c r="T396" s="7" t="s">
        <v>1463</v>
      </c>
      <c r="U396" s="7" t="s">
        <v>94</v>
      </c>
      <c r="V396" s="29" t="e">
        <f t="shared" ca="1" si="14"/>
        <v>#NAME?</v>
      </c>
      <c r="W396" s="7"/>
      <c r="X396" s="7"/>
      <c r="Y396" s="34" t="s">
        <v>533</v>
      </c>
      <c r="Z396" s="35"/>
      <c r="AA396" s="36">
        <v>45313</v>
      </c>
      <c r="AB396" s="37">
        <v>49075100013179</v>
      </c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>
        <v>0</v>
      </c>
      <c r="AS396" s="35">
        <v>0</v>
      </c>
      <c r="AT396" s="35">
        <v>0</v>
      </c>
      <c r="AU396" s="35">
        <v>0</v>
      </c>
      <c r="AV396" s="35">
        <v>0</v>
      </c>
      <c r="AW396" s="35">
        <v>0</v>
      </c>
      <c r="AX396" s="35">
        <v>0</v>
      </c>
      <c r="AY396" s="35">
        <v>0</v>
      </c>
      <c r="AZ396" s="35">
        <v>0</v>
      </c>
      <c r="BA396" s="35">
        <v>148922.18</v>
      </c>
      <c r="BB396" s="35" t="e">
        <f t="array" aca="1" ref="BB396" ca="1">_xludf.XLOOKUP(C396,'PL TOTAL D0'!A:A,'PL TOTAL D0'!C:C,"")</f>
        <v>#NAME?</v>
      </c>
    </row>
    <row r="397" spans="1:54" ht="15.75" customHeight="1">
      <c r="A397" s="28" t="s">
        <v>18</v>
      </c>
      <c r="B397" s="3" t="s">
        <v>1464</v>
      </c>
      <c r="C397" s="4" t="s">
        <v>1465</v>
      </c>
      <c r="D397" s="7" t="s">
        <v>19</v>
      </c>
      <c r="E397" s="7" t="s">
        <v>124</v>
      </c>
      <c r="F397" s="7" t="s">
        <v>238</v>
      </c>
      <c r="G397" s="7" t="e">
        <f t="shared" ca="1" si="13"/>
        <v>#NAME?</v>
      </c>
      <c r="H397" s="29" t="s">
        <v>239</v>
      </c>
      <c r="I397" s="29" t="s">
        <v>240</v>
      </c>
      <c r="J397" s="7" t="str">
        <f t="shared" si="18"/>
        <v>Não</v>
      </c>
      <c r="K397" s="30">
        <v>45082</v>
      </c>
      <c r="L397" s="7"/>
      <c r="M397" s="7" t="s">
        <v>420</v>
      </c>
      <c r="N397" s="31">
        <v>0.02</v>
      </c>
      <c r="O397" s="7" t="s">
        <v>29</v>
      </c>
      <c r="P397" s="32">
        <v>0.2</v>
      </c>
      <c r="Q397" s="47"/>
      <c r="R397" s="47" t="s">
        <v>1466</v>
      </c>
      <c r="S397" s="7" t="s">
        <v>220</v>
      </c>
      <c r="T397" s="7" t="s">
        <v>1467</v>
      </c>
      <c r="U397" s="7" t="s">
        <v>1313</v>
      </c>
      <c r="V397" s="29" t="e">
        <f t="shared" ca="1" si="14"/>
        <v>#NAME?</v>
      </c>
      <c r="W397" s="7"/>
      <c r="X397" s="7"/>
      <c r="Y397" s="34" t="s">
        <v>222</v>
      </c>
      <c r="Z397" s="35"/>
      <c r="AA397" s="36">
        <v>45082</v>
      </c>
      <c r="AB397" s="37">
        <v>49075100011494</v>
      </c>
      <c r="AC397" s="35"/>
      <c r="AD397" s="35"/>
      <c r="AE397" s="35"/>
      <c r="AF397" s="35">
        <v>0</v>
      </c>
      <c r="AG397" s="35">
        <v>0</v>
      </c>
      <c r="AH397" s="35">
        <v>0</v>
      </c>
      <c r="AI397" s="35">
        <v>0</v>
      </c>
      <c r="AJ397" s="35">
        <v>0</v>
      </c>
      <c r="AK397" s="35">
        <v>69759.11</v>
      </c>
      <c r="AL397" s="35">
        <v>69957.42</v>
      </c>
      <c r="AM397" s="35">
        <v>31355.16</v>
      </c>
      <c r="AN397" s="35">
        <v>953.24</v>
      </c>
      <c r="AO397" s="35">
        <v>433.82</v>
      </c>
      <c r="AP397" s="35">
        <v>433.82</v>
      </c>
      <c r="AQ397" s="35">
        <v>435.68</v>
      </c>
      <c r="AR397" s="35">
        <v>435.68</v>
      </c>
      <c r="AS397" s="35">
        <v>435.94</v>
      </c>
      <c r="AT397" s="35">
        <v>435.94</v>
      </c>
      <c r="AU397" s="35">
        <v>435.94</v>
      </c>
      <c r="AV397" s="35">
        <v>435.94</v>
      </c>
      <c r="AW397" s="35">
        <v>435.94</v>
      </c>
      <c r="AX397" s="35">
        <v>439.01</v>
      </c>
      <c r="AY397" s="35">
        <v>442.8</v>
      </c>
      <c r="AZ397" s="35">
        <v>446.49</v>
      </c>
      <c r="BA397" s="35">
        <v>450.63</v>
      </c>
      <c r="BB397" s="35" t="e">
        <f t="array" aca="1" ref="BB397" ca="1">_xludf.XLOOKUP(C397,'PL TOTAL D0'!A:A,'PL TOTAL D0'!C:C,"")</f>
        <v>#NAME?</v>
      </c>
    </row>
    <row r="398" spans="1:54" ht="15.75" customHeight="1">
      <c r="A398" s="28" t="s">
        <v>18</v>
      </c>
      <c r="B398" s="3" t="s">
        <v>74</v>
      </c>
      <c r="C398" s="4" t="s">
        <v>75</v>
      </c>
      <c r="D398" s="7" t="s">
        <v>19</v>
      </c>
      <c r="E398" s="7" t="s">
        <v>20</v>
      </c>
      <c r="F398" s="7" t="s">
        <v>290</v>
      </c>
      <c r="G398" s="7" t="e">
        <f t="shared" ca="1" si="13"/>
        <v>#NAME?</v>
      </c>
      <c r="H398" s="29" t="s">
        <v>239</v>
      </c>
      <c r="I398" s="29" t="s">
        <v>395</v>
      </c>
      <c r="J398" s="7" t="str">
        <f t="shared" si="18"/>
        <v>Não</v>
      </c>
      <c r="K398" s="30">
        <v>45128</v>
      </c>
      <c r="L398" s="30"/>
      <c r="M398" s="7" t="s">
        <v>138</v>
      </c>
      <c r="N398" s="31">
        <v>1.4999999999999999E-2</v>
      </c>
      <c r="O398" s="7" t="s">
        <v>29</v>
      </c>
      <c r="P398" s="32">
        <v>0.1</v>
      </c>
      <c r="Q398" s="47"/>
      <c r="R398" s="33"/>
      <c r="S398" s="7" t="s">
        <v>220</v>
      </c>
      <c r="T398" s="7" t="s">
        <v>1468</v>
      </c>
      <c r="U398" s="7" t="s">
        <v>94</v>
      </c>
      <c r="V398" s="29" t="e">
        <f t="shared" ca="1" si="14"/>
        <v>#NAME?</v>
      </c>
      <c r="W398" s="7"/>
      <c r="X398" s="7"/>
      <c r="Y398" s="34" t="s">
        <v>222</v>
      </c>
      <c r="Z398" s="35"/>
      <c r="AA398" s="36">
        <v>45128</v>
      </c>
      <c r="AB398" s="37">
        <v>49075100008108</v>
      </c>
      <c r="AC398" s="35"/>
      <c r="AD398" s="35"/>
      <c r="AE398" s="35"/>
      <c r="AF398" s="35"/>
      <c r="AG398" s="35"/>
      <c r="AH398" s="35">
        <v>0</v>
      </c>
      <c r="AI398" s="35">
        <v>0</v>
      </c>
      <c r="AJ398" s="35">
        <v>0</v>
      </c>
      <c r="AK398" s="35">
        <v>0</v>
      </c>
      <c r="AL398" s="35">
        <v>302770.32</v>
      </c>
      <c r="AM398" s="35">
        <v>319984.74</v>
      </c>
      <c r="AN398" s="35">
        <v>321276.02</v>
      </c>
      <c r="AO398" s="35">
        <v>320370.19</v>
      </c>
      <c r="AP398" s="35">
        <v>327308.84999999998</v>
      </c>
      <c r="AQ398" s="35">
        <v>333739.21000000002</v>
      </c>
      <c r="AR398" s="35">
        <v>329468.33</v>
      </c>
      <c r="AS398" s="35">
        <v>331760.87</v>
      </c>
      <c r="AT398" s="35">
        <v>334298.87</v>
      </c>
      <c r="AU398" s="35">
        <v>331338.23</v>
      </c>
      <c r="AV398" s="35">
        <v>329330.3</v>
      </c>
      <c r="AW398" s="35">
        <v>331104</v>
      </c>
      <c r="AX398" s="35">
        <v>334450.09999999998</v>
      </c>
      <c r="AY398" s="35">
        <v>337968.66</v>
      </c>
      <c r="AZ398" s="35">
        <v>336715.96</v>
      </c>
      <c r="BA398" s="35">
        <v>334078.28999999998</v>
      </c>
      <c r="BB398" s="35" t="e">
        <f t="array" aca="1" ref="BB398" ca="1">_xludf.XLOOKUP(C398,'PL TOTAL D0'!A:A,'PL TOTAL D0'!C:C,"")</f>
        <v>#NAME?</v>
      </c>
    </row>
    <row r="399" spans="1:54" ht="15.75" customHeight="1">
      <c r="A399" s="28" t="s">
        <v>18</v>
      </c>
      <c r="B399" s="75" t="s">
        <v>1469</v>
      </c>
      <c r="C399" s="15" t="s">
        <v>1470</v>
      </c>
      <c r="D399" s="7" t="s">
        <v>19</v>
      </c>
      <c r="E399" s="7" t="s">
        <v>38</v>
      </c>
      <c r="F399" s="7" t="s">
        <v>99</v>
      </c>
      <c r="G399" s="7" t="e">
        <f t="shared" ca="1" si="13"/>
        <v>#NAME?</v>
      </c>
      <c r="H399" s="29" t="s">
        <v>239</v>
      </c>
      <c r="I399" s="29" t="s">
        <v>1002</v>
      </c>
      <c r="J399" s="7" t="str">
        <f t="shared" si="18"/>
        <v>Não</v>
      </c>
      <c r="K399" s="30">
        <v>45362</v>
      </c>
      <c r="L399" s="7"/>
      <c r="M399" s="7" t="s">
        <v>420</v>
      </c>
      <c r="N399" s="31">
        <v>0.02</v>
      </c>
      <c r="O399" s="7" t="s">
        <v>29</v>
      </c>
      <c r="P399" s="32">
        <v>0.2</v>
      </c>
      <c r="Q399" s="90"/>
      <c r="R399" s="90"/>
      <c r="S399" s="7" t="s">
        <v>220</v>
      </c>
      <c r="T399" s="12" t="s">
        <v>1471</v>
      </c>
      <c r="U399" s="7" t="s">
        <v>31</v>
      </c>
      <c r="V399" s="29" t="e">
        <f t="shared" ca="1" si="14"/>
        <v>#NAME?</v>
      </c>
      <c r="W399" s="7"/>
      <c r="X399" s="7"/>
      <c r="Y399" s="34" t="s">
        <v>514</v>
      </c>
      <c r="Z399" s="35"/>
      <c r="AA399" s="36">
        <v>45362</v>
      </c>
      <c r="AB399" s="37">
        <v>49075100013810</v>
      </c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>
        <v>302703.59000000003</v>
      </c>
      <c r="AU399" s="35">
        <v>298173.01</v>
      </c>
      <c r="AV399" s="35">
        <v>392202</v>
      </c>
      <c r="AW399" s="35">
        <v>394170.3</v>
      </c>
      <c r="AX399" s="35">
        <v>401310.4</v>
      </c>
      <c r="AY399" s="35">
        <v>407535.01</v>
      </c>
      <c r="AZ399" s="35">
        <v>141255.24</v>
      </c>
      <c r="BA399" s="35">
        <v>932.63</v>
      </c>
      <c r="BB399" s="35" t="e">
        <f t="array" aca="1" ref="BB399" ca="1">_xludf.XLOOKUP(C399,'PL TOTAL D0'!A:A,'PL TOTAL D0'!C:C,"")</f>
        <v>#NAME?</v>
      </c>
    </row>
    <row r="400" spans="1:54" ht="15.75" customHeight="1">
      <c r="A400" s="28" t="s">
        <v>18</v>
      </c>
      <c r="B400" s="3" t="s">
        <v>1472</v>
      </c>
      <c r="C400" s="4" t="s">
        <v>1473</v>
      </c>
      <c r="D400" s="7" t="s">
        <v>19</v>
      </c>
      <c r="E400" s="7" t="s">
        <v>124</v>
      </c>
      <c r="F400" s="7" t="s">
        <v>404</v>
      </c>
      <c r="G400" s="7" t="e">
        <f t="shared" ca="1" si="13"/>
        <v>#NAME?</v>
      </c>
      <c r="H400" s="29" t="s">
        <v>239</v>
      </c>
      <c r="I400" s="29" t="s">
        <v>240</v>
      </c>
      <c r="J400" s="7" t="str">
        <f t="shared" si="18"/>
        <v>Não</v>
      </c>
      <c r="K400" s="30">
        <v>44950</v>
      </c>
      <c r="L400" s="7"/>
      <c r="M400" s="7" t="s">
        <v>100</v>
      </c>
      <c r="N400" s="31">
        <v>0.01</v>
      </c>
      <c r="O400" s="7" t="s">
        <v>41</v>
      </c>
      <c r="P400" s="32">
        <v>0</v>
      </c>
      <c r="Q400" s="33"/>
      <c r="R400" s="33" t="s">
        <v>1474</v>
      </c>
      <c r="S400" s="7" t="s">
        <v>220</v>
      </c>
      <c r="T400" s="7" t="s">
        <v>1475</v>
      </c>
      <c r="U400" s="7" t="s">
        <v>124</v>
      </c>
      <c r="V400" s="29" t="e">
        <f t="shared" ca="1" si="14"/>
        <v>#NAME?</v>
      </c>
      <c r="W400" s="7"/>
      <c r="X400" s="7"/>
      <c r="Y400" s="34" t="s">
        <v>222</v>
      </c>
      <c r="Z400" s="35"/>
      <c r="AA400" s="36">
        <v>44950</v>
      </c>
      <c r="AB400" s="37">
        <v>49075100005907</v>
      </c>
      <c r="AC400" s="35"/>
      <c r="AD400" s="35"/>
      <c r="AE400" s="35"/>
      <c r="AF400" s="35">
        <v>212431.18</v>
      </c>
      <c r="AG400" s="35">
        <v>218921.92</v>
      </c>
      <c r="AH400" s="35">
        <v>221085.4</v>
      </c>
      <c r="AI400" s="35">
        <v>222967.51</v>
      </c>
      <c r="AJ400" s="35">
        <v>225285.35</v>
      </c>
      <c r="AK400" s="35">
        <v>226496.4</v>
      </c>
      <c r="AL400" s="35">
        <v>228050.04</v>
      </c>
      <c r="AM400" s="35">
        <v>75990.570000000007</v>
      </c>
      <c r="AN400" s="35">
        <v>76616.570000000007</v>
      </c>
      <c r="AO400" s="35">
        <v>100</v>
      </c>
      <c r="AP400" s="35">
        <v>86.38</v>
      </c>
      <c r="AQ400" s="35">
        <v>86.38</v>
      </c>
      <c r="AR400" s="35">
        <v>86.38</v>
      </c>
      <c r="AS400" s="35">
        <v>86.38</v>
      </c>
      <c r="AT400" s="35">
        <v>86.38</v>
      </c>
      <c r="AU400" s="35">
        <v>86.38</v>
      </c>
      <c r="AV400" s="35">
        <v>86.38</v>
      </c>
      <c r="AW400" s="35">
        <v>86.38</v>
      </c>
      <c r="AX400" s="35">
        <v>86.38</v>
      </c>
      <c r="AY400" s="35">
        <v>86.38</v>
      </c>
      <c r="AZ400" s="35">
        <v>86.38</v>
      </c>
      <c r="BA400" s="35">
        <v>86.38</v>
      </c>
      <c r="BB400" s="35" t="e">
        <f t="array" aca="1" ref="BB400" ca="1">_xludf.XLOOKUP(C400,'PL TOTAL D0'!A:A,'PL TOTAL D0'!C:C,"")</f>
        <v>#NAME?</v>
      </c>
    </row>
    <row r="401" spans="1:54" ht="15.75" customHeight="1">
      <c r="A401" s="28" t="s">
        <v>18</v>
      </c>
      <c r="B401" s="3" t="s">
        <v>1476</v>
      </c>
      <c r="C401" s="4" t="s">
        <v>1477</v>
      </c>
      <c r="D401" s="7" t="s">
        <v>19</v>
      </c>
      <c r="E401" s="7" t="s">
        <v>38</v>
      </c>
      <c r="F401" s="7" t="s">
        <v>99</v>
      </c>
      <c r="G401" s="7" t="e">
        <f t="shared" ca="1" si="13"/>
        <v>#NAME?</v>
      </c>
      <c r="H401" s="29" t="s">
        <v>227</v>
      </c>
      <c r="I401" s="29" t="s">
        <v>41</v>
      </c>
      <c r="J401" s="7" t="str">
        <f t="shared" si="18"/>
        <v>Não</v>
      </c>
      <c r="K401" s="30">
        <v>45565</v>
      </c>
      <c r="L401" s="7"/>
      <c r="M401" s="7" t="s">
        <v>433</v>
      </c>
      <c r="N401" s="31">
        <v>7.0000000000000001E-3</v>
      </c>
      <c r="O401" s="7" t="s">
        <v>41</v>
      </c>
      <c r="P401" s="32">
        <v>0</v>
      </c>
      <c r="Q401" s="33"/>
      <c r="R401" s="33"/>
      <c r="S401" s="7" t="s">
        <v>220</v>
      </c>
      <c r="T401" s="7" t="s">
        <v>1478</v>
      </c>
      <c r="U401" s="7" t="s">
        <v>38</v>
      </c>
      <c r="V401" s="29" t="e">
        <f t="shared" ca="1" si="14"/>
        <v>#NAME?</v>
      </c>
      <c r="W401" s="7"/>
      <c r="X401" s="7" t="s">
        <v>32</v>
      </c>
      <c r="Y401" s="34"/>
      <c r="Z401" s="35"/>
      <c r="AA401" s="35"/>
      <c r="AB401" s="37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>
        <v>0</v>
      </c>
      <c r="BA401" s="35">
        <v>327.14999999999998</v>
      </c>
      <c r="BB401" s="35" t="e">
        <f t="array" aca="1" ref="BB401" ca="1">_xludf.XLOOKUP(C401,'PL TOTAL D0'!A:A,'PL TOTAL D0'!C:C,"")</f>
        <v>#NAME?</v>
      </c>
    </row>
    <row r="402" spans="1:54" ht="15.75" customHeight="1">
      <c r="A402" s="28" t="s">
        <v>18</v>
      </c>
      <c r="B402" s="3" t="s">
        <v>1479</v>
      </c>
      <c r="C402" s="4" t="s">
        <v>1480</v>
      </c>
      <c r="D402" s="7" t="s">
        <v>19</v>
      </c>
      <c r="E402" s="7" t="s">
        <v>20</v>
      </c>
      <c r="F402" s="7" t="s">
        <v>339</v>
      </c>
      <c r="G402" s="7" t="e">
        <f t="shared" ca="1" si="13"/>
        <v>#NAME?</v>
      </c>
      <c r="H402" s="29" t="s">
        <v>227</v>
      </c>
      <c r="I402" s="29" t="s">
        <v>41</v>
      </c>
      <c r="J402" s="7" t="str">
        <f t="shared" si="18"/>
        <v>Não</v>
      </c>
      <c r="K402" s="30">
        <v>45043</v>
      </c>
      <c r="L402" s="7"/>
      <c r="M402" s="7" t="s">
        <v>90</v>
      </c>
      <c r="N402" s="31">
        <v>0.02</v>
      </c>
      <c r="O402" s="7" t="s">
        <v>260</v>
      </c>
      <c r="P402" s="32">
        <v>0.2</v>
      </c>
      <c r="Q402" s="33"/>
      <c r="R402" s="90"/>
      <c r="S402" s="7" t="s">
        <v>220</v>
      </c>
      <c r="T402" s="7" t="s">
        <v>1481</v>
      </c>
      <c r="U402" s="7" t="s">
        <v>94</v>
      </c>
      <c r="V402" s="29" t="e">
        <f t="shared" ca="1" si="14"/>
        <v>#NAME?</v>
      </c>
      <c r="W402" s="7"/>
      <c r="X402" s="7"/>
      <c r="Y402" s="34" t="s">
        <v>222</v>
      </c>
      <c r="Z402" s="35"/>
      <c r="AA402" s="36">
        <v>45043</v>
      </c>
      <c r="AB402" s="37">
        <v>49075100007802</v>
      </c>
      <c r="AC402" s="35"/>
      <c r="AD402" s="35"/>
      <c r="AE402" s="35"/>
      <c r="AF402" s="35">
        <v>0</v>
      </c>
      <c r="AG402" s="35">
        <v>0</v>
      </c>
      <c r="AH402" s="35">
        <v>0</v>
      </c>
      <c r="AI402" s="35">
        <v>16010.84</v>
      </c>
      <c r="AJ402" s="35">
        <v>107737.05</v>
      </c>
      <c r="AK402" s="35">
        <v>84997.63</v>
      </c>
      <c r="AL402" s="35">
        <v>83477.75</v>
      </c>
      <c r="AM402" s="35">
        <v>84810.25</v>
      </c>
      <c r="AN402" s="35">
        <v>87027.22</v>
      </c>
      <c r="AO402" s="35">
        <v>89078.46</v>
      </c>
      <c r="AP402" s="35">
        <v>94239.27</v>
      </c>
      <c r="AQ402" s="35">
        <v>97783.65</v>
      </c>
      <c r="AR402" s="35">
        <v>96678.81</v>
      </c>
      <c r="AS402" s="35">
        <v>97510.39</v>
      </c>
      <c r="AT402" s="35">
        <v>58668.22</v>
      </c>
      <c r="AU402" s="35">
        <v>56642.04</v>
      </c>
      <c r="AV402" s="35">
        <v>55531.87</v>
      </c>
      <c r="AW402" s="35">
        <v>56727.02</v>
      </c>
      <c r="AX402" s="35">
        <v>59655.85</v>
      </c>
      <c r="AY402" s="35">
        <v>63107.65</v>
      </c>
      <c r="AZ402" s="35">
        <v>55923.85</v>
      </c>
      <c r="BA402" s="35">
        <v>54446.55</v>
      </c>
      <c r="BB402" s="35" t="e">
        <f t="array" aca="1" ref="BB402" ca="1">_xludf.XLOOKUP(C402,'PL TOTAL D0'!A:A,'PL TOTAL D0'!C:C,"")</f>
        <v>#NAME?</v>
      </c>
    </row>
    <row r="403" spans="1:54" ht="15.75" customHeight="1">
      <c r="A403" s="28" t="s">
        <v>18</v>
      </c>
      <c r="B403" s="3" t="s">
        <v>1482</v>
      </c>
      <c r="C403" s="4" t="s">
        <v>1483</v>
      </c>
      <c r="D403" s="7" t="s">
        <v>25</v>
      </c>
      <c r="E403" s="7" t="s">
        <v>20</v>
      </c>
      <c r="F403" s="7" t="s">
        <v>1484</v>
      </c>
      <c r="G403" s="7" t="e">
        <f t="shared" ca="1" si="13"/>
        <v>#NAME?</v>
      </c>
      <c r="H403" s="29" t="s">
        <v>239</v>
      </c>
      <c r="I403" s="29" t="s">
        <v>286</v>
      </c>
      <c r="J403" s="7" t="str">
        <f t="shared" si="18"/>
        <v>Não</v>
      </c>
      <c r="K403" s="30">
        <v>45456</v>
      </c>
      <c r="L403" s="7"/>
      <c r="M403" s="7" t="s">
        <v>28</v>
      </c>
      <c r="N403" s="31">
        <v>1.2E-2</v>
      </c>
      <c r="O403" s="7" t="s">
        <v>29</v>
      </c>
      <c r="P403" s="32">
        <v>0.1</v>
      </c>
      <c r="Q403" s="33"/>
      <c r="R403" s="90"/>
      <c r="S403" s="7" t="s">
        <v>220</v>
      </c>
      <c r="T403" s="7" t="s">
        <v>1485</v>
      </c>
      <c r="U403" s="7" t="s">
        <v>31</v>
      </c>
      <c r="V403" s="29" t="e">
        <f t="shared" ca="1" si="14"/>
        <v>#NAME?</v>
      </c>
      <c r="W403" s="7"/>
      <c r="X403" s="7" t="s">
        <v>32</v>
      </c>
      <c r="Y403" s="34" t="s">
        <v>222</v>
      </c>
      <c r="Z403" s="35"/>
      <c r="AA403" s="36">
        <v>45456</v>
      </c>
      <c r="AB403" s="37">
        <v>49075100015139</v>
      </c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>
        <v>402221.5</v>
      </c>
      <c r="AX403" s="35">
        <v>407035.3</v>
      </c>
      <c r="AY403" s="35">
        <v>411318.97</v>
      </c>
      <c r="AZ403" s="35">
        <v>0</v>
      </c>
      <c r="BA403" s="35">
        <v>0</v>
      </c>
      <c r="BB403" s="35" t="e">
        <f t="array" aca="1" ref="BB403" ca="1">_xludf.XLOOKUP(C403,'PL TOTAL D0'!A:A,'PL TOTAL D0'!C:C,"")</f>
        <v>#NAME?</v>
      </c>
    </row>
    <row r="404" spans="1:54" ht="15.75" customHeight="1">
      <c r="A404" s="28" t="s">
        <v>18</v>
      </c>
      <c r="B404" s="3" t="s">
        <v>1486</v>
      </c>
      <c r="C404" s="4" t="s">
        <v>1487</v>
      </c>
      <c r="D404" s="7" t="s">
        <v>19</v>
      </c>
      <c r="E404" s="7" t="s">
        <v>20</v>
      </c>
      <c r="F404" s="7" t="s">
        <v>339</v>
      </c>
      <c r="G404" s="7" t="e">
        <f t="shared" ca="1" si="13"/>
        <v>#NAME?</v>
      </c>
      <c r="H404" s="29" t="s">
        <v>239</v>
      </c>
      <c r="I404" s="29" t="s">
        <v>240</v>
      </c>
      <c r="J404" s="7" t="str">
        <f t="shared" si="18"/>
        <v>Não</v>
      </c>
      <c r="K404" s="30">
        <v>45042</v>
      </c>
      <c r="L404" s="7"/>
      <c r="M404" s="7" t="s">
        <v>138</v>
      </c>
      <c r="N404" s="31">
        <v>1.4999999999999999E-2</v>
      </c>
      <c r="O404" s="7" t="s">
        <v>29</v>
      </c>
      <c r="P404" s="32">
        <v>0.1</v>
      </c>
      <c r="Q404" s="90"/>
      <c r="R404" s="90"/>
      <c r="S404" s="7" t="s">
        <v>220</v>
      </c>
      <c r="T404" s="7" t="s">
        <v>1488</v>
      </c>
      <c r="U404" s="7" t="s">
        <v>94</v>
      </c>
      <c r="V404" s="29" t="e">
        <f t="shared" ca="1" si="14"/>
        <v>#NAME?</v>
      </c>
      <c r="W404" s="7"/>
      <c r="X404" s="7" t="s">
        <v>49</v>
      </c>
      <c r="Y404" s="34" t="s">
        <v>222</v>
      </c>
      <c r="Z404" s="35"/>
      <c r="AA404" s="36">
        <v>45042</v>
      </c>
      <c r="AB404" s="37">
        <v>49075100008991</v>
      </c>
      <c r="AC404" s="35"/>
      <c r="AD404" s="35"/>
      <c r="AE404" s="35"/>
      <c r="AF404" s="35">
        <v>0</v>
      </c>
      <c r="AG404" s="35">
        <v>0</v>
      </c>
      <c r="AH404" s="35">
        <v>0</v>
      </c>
      <c r="AI404" s="35">
        <v>423185.18</v>
      </c>
      <c r="AJ404" s="35">
        <v>433492.38</v>
      </c>
      <c r="AK404" s="35">
        <v>450372.33</v>
      </c>
      <c r="AL404" s="35">
        <v>453576.53</v>
      </c>
      <c r="AM404" s="35">
        <v>488861.8</v>
      </c>
      <c r="AN404" s="35">
        <v>491793.38</v>
      </c>
      <c r="AO404" s="35">
        <v>492271</v>
      </c>
      <c r="AP404" s="35">
        <v>502707.52</v>
      </c>
      <c r="AQ404" s="35">
        <v>512479.56</v>
      </c>
      <c r="AR404" s="35">
        <v>504882.8</v>
      </c>
      <c r="AS404" s="35">
        <v>504794.79</v>
      </c>
      <c r="AT404" s="35">
        <v>510606.55</v>
      </c>
      <c r="AU404" s="35">
        <v>505960.57</v>
      </c>
      <c r="AV404" s="35">
        <v>503778.5</v>
      </c>
      <c r="AW404" s="35">
        <v>506702.6</v>
      </c>
      <c r="AX404" s="35">
        <v>57810.97</v>
      </c>
      <c r="AY404" s="35">
        <v>0</v>
      </c>
      <c r="AZ404" s="35">
        <v>0</v>
      </c>
      <c r="BA404" s="35">
        <v>0</v>
      </c>
      <c r="BB404" s="35" t="e">
        <f t="array" aca="1" ref="BB404" ca="1">_xludf.XLOOKUP(C404,'PL TOTAL D0'!A:A,'PL TOTAL D0'!C:C,"")</f>
        <v>#NAME?</v>
      </c>
    </row>
    <row r="405" spans="1:54" ht="15.75" customHeight="1">
      <c r="A405" s="28" t="s">
        <v>18</v>
      </c>
      <c r="B405" s="3" t="s">
        <v>1486</v>
      </c>
      <c r="C405" s="4" t="s">
        <v>1489</v>
      </c>
      <c r="D405" s="7" t="s">
        <v>19</v>
      </c>
      <c r="E405" s="7" t="s">
        <v>20</v>
      </c>
      <c r="F405" s="7" t="s">
        <v>339</v>
      </c>
      <c r="G405" s="7" t="e">
        <f t="shared" ca="1" si="13"/>
        <v>#NAME?</v>
      </c>
      <c r="H405" s="29" t="s">
        <v>227</v>
      </c>
      <c r="I405" s="29" t="s">
        <v>41</v>
      </c>
      <c r="J405" s="7" t="str">
        <f t="shared" si="18"/>
        <v>Não</v>
      </c>
      <c r="K405" s="30">
        <v>45576</v>
      </c>
      <c r="L405" s="7"/>
      <c r="M405" s="7" t="s">
        <v>138</v>
      </c>
      <c r="N405" s="31">
        <v>1.4999999999999999E-2</v>
      </c>
      <c r="O405" s="7" t="s">
        <v>29</v>
      </c>
      <c r="P405" s="32">
        <v>0.1</v>
      </c>
      <c r="Q405" s="90"/>
      <c r="R405" s="90"/>
      <c r="S405" s="7" t="s">
        <v>220</v>
      </c>
      <c r="T405" s="7" t="s">
        <v>1488</v>
      </c>
      <c r="U405" s="7" t="s">
        <v>94</v>
      </c>
      <c r="V405" s="29" t="e">
        <f t="shared" ca="1" si="14"/>
        <v>#NAME?</v>
      </c>
      <c r="W405" s="7"/>
      <c r="X405" s="7" t="s">
        <v>49</v>
      </c>
      <c r="Y405" s="34"/>
      <c r="Z405" s="35"/>
      <c r="AA405" s="36"/>
      <c r="AB405" s="37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>
        <v>510885.14</v>
      </c>
      <c r="BB405" s="35" t="e">
        <f t="array" aca="1" ref="BB405" ca="1">_xludf.XLOOKUP(C405,'PL TOTAL D0'!A:A,'PL TOTAL D0'!C:C,"")</f>
        <v>#NAME?</v>
      </c>
    </row>
    <row r="406" spans="1:54" ht="15.75" customHeight="1">
      <c r="A406" s="28" t="s">
        <v>18</v>
      </c>
      <c r="B406" s="3" t="s">
        <v>1490</v>
      </c>
      <c r="C406" s="4" t="s">
        <v>1491</v>
      </c>
      <c r="D406" s="7" t="s">
        <v>19</v>
      </c>
      <c r="E406" s="7" t="s">
        <v>38</v>
      </c>
      <c r="F406" s="7" t="s">
        <v>446</v>
      </c>
      <c r="G406" s="7" t="e">
        <f t="shared" ca="1" si="13"/>
        <v>#NAME?</v>
      </c>
      <c r="H406" s="29" t="s">
        <v>239</v>
      </c>
      <c r="I406" s="29" t="s">
        <v>240</v>
      </c>
      <c r="J406" s="7" t="str">
        <f t="shared" si="18"/>
        <v>Não</v>
      </c>
      <c r="K406" s="30">
        <v>44959</v>
      </c>
      <c r="L406" s="7"/>
      <c r="M406" s="7" t="s">
        <v>251</v>
      </c>
      <c r="N406" s="31">
        <v>0</v>
      </c>
      <c r="O406" s="7" t="s">
        <v>41</v>
      </c>
      <c r="P406" s="32">
        <v>0</v>
      </c>
      <c r="Q406" s="41"/>
      <c r="R406" s="33" t="s">
        <v>1492</v>
      </c>
      <c r="S406" s="7" t="s">
        <v>220</v>
      </c>
      <c r="T406" s="7" t="s">
        <v>1493</v>
      </c>
      <c r="U406" s="7" t="s">
        <v>38</v>
      </c>
      <c r="V406" s="29" t="e">
        <f t="shared" ca="1" si="14"/>
        <v>#NAME?</v>
      </c>
      <c r="W406" s="7"/>
      <c r="X406" s="7"/>
      <c r="Y406" s="34" t="s">
        <v>222</v>
      </c>
      <c r="Z406" s="35"/>
      <c r="AA406" s="36">
        <v>44959</v>
      </c>
      <c r="AB406" s="37">
        <v>49075100010250</v>
      </c>
      <c r="AC406" s="35"/>
      <c r="AD406" s="35"/>
      <c r="AE406" s="35"/>
      <c r="AF406" s="35">
        <v>0</v>
      </c>
      <c r="AG406" s="35">
        <v>1060.5</v>
      </c>
      <c r="AH406" s="35">
        <v>1594.06</v>
      </c>
      <c r="AI406" s="35">
        <v>2130.62</v>
      </c>
      <c r="AJ406" s="35">
        <v>2151.04</v>
      </c>
      <c r="AK406" s="35">
        <v>3226.35</v>
      </c>
      <c r="AL406" s="35">
        <v>3764.58</v>
      </c>
      <c r="AM406" s="35">
        <v>4321.99</v>
      </c>
      <c r="AN406" s="35">
        <v>4880.82</v>
      </c>
      <c r="AO406" s="35">
        <v>5969.88</v>
      </c>
      <c r="AP406" s="35">
        <v>0</v>
      </c>
      <c r="AQ406" s="35">
        <v>0</v>
      </c>
      <c r="AR406" s="35">
        <v>0</v>
      </c>
      <c r="AS406" s="35">
        <v>0.15</v>
      </c>
      <c r="AT406" s="35">
        <v>0.15</v>
      </c>
      <c r="AU406" s="35">
        <v>0.15</v>
      </c>
      <c r="AV406" s="35">
        <v>0.15</v>
      </c>
      <c r="AW406" s="35">
        <v>0.15</v>
      </c>
      <c r="AX406" s="35">
        <v>0.15</v>
      </c>
      <c r="AY406" s="35">
        <v>0.15</v>
      </c>
      <c r="AZ406" s="35">
        <v>0.15</v>
      </c>
      <c r="BA406" s="35">
        <v>0.15</v>
      </c>
      <c r="BB406" s="35" t="e">
        <f t="array" aca="1" ref="BB406" ca="1">_xludf.XLOOKUP(C406,'PL TOTAL D0'!A:A,'PL TOTAL D0'!C:C,"")</f>
        <v>#NAME?</v>
      </c>
    </row>
    <row r="407" spans="1:54" ht="15.75" customHeight="1">
      <c r="A407" s="28" t="s">
        <v>18</v>
      </c>
      <c r="B407" s="3" t="s">
        <v>1494</v>
      </c>
      <c r="C407" s="4" t="s">
        <v>1495</v>
      </c>
      <c r="D407" s="7" t="s">
        <v>19</v>
      </c>
      <c r="E407" s="7" t="s">
        <v>124</v>
      </c>
      <c r="F407" s="7" t="s">
        <v>244</v>
      </c>
      <c r="G407" s="7" t="e">
        <f t="shared" ca="1" si="13"/>
        <v>#NAME?</v>
      </c>
      <c r="H407" s="29" t="s">
        <v>227</v>
      </c>
      <c r="I407" s="29" t="s">
        <v>41</v>
      </c>
      <c r="J407" s="7" t="str">
        <f t="shared" si="18"/>
        <v>Não</v>
      </c>
      <c r="K407" s="30">
        <v>44946</v>
      </c>
      <c r="L407" s="7"/>
      <c r="M407" s="7" t="s">
        <v>138</v>
      </c>
      <c r="N407" s="31">
        <v>1.4999999999999999E-2</v>
      </c>
      <c r="O407" s="7" t="s">
        <v>29</v>
      </c>
      <c r="P407" s="32">
        <v>0.1</v>
      </c>
      <c r="Q407" s="90"/>
      <c r="R407" s="138"/>
      <c r="S407" s="7" t="s">
        <v>220</v>
      </c>
      <c r="T407" s="7" t="s">
        <v>1496</v>
      </c>
      <c r="U407" s="7" t="s">
        <v>124</v>
      </c>
      <c r="V407" s="29" t="e">
        <f t="shared" ca="1" si="14"/>
        <v>#NAME?</v>
      </c>
      <c r="W407" s="7"/>
      <c r="X407" s="7"/>
      <c r="Y407" s="34" t="s">
        <v>330</v>
      </c>
      <c r="Z407" s="35"/>
      <c r="AA407" s="36">
        <v>44946</v>
      </c>
      <c r="AB407" s="37">
        <v>49075100005923</v>
      </c>
      <c r="AC407" s="35"/>
      <c r="AD407" s="35"/>
      <c r="AE407" s="35"/>
      <c r="AF407" s="35">
        <v>108265.42</v>
      </c>
      <c r="AG407" s="35">
        <v>124741.99</v>
      </c>
      <c r="AH407" s="35">
        <v>140217.14000000001</v>
      </c>
      <c r="AI407" s="35">
        <v>144114.28</v>
      </c>
      <c r="AJ407" s="35">
        <v>148461.24</v>
      </c>
      <c r="AK407" s="35">
        <v>153522.01999999999</v>
      </c>
      <c r="AL407" s="35">
        <v>157547.29999999999</v>
      </c>
      <c r="AM407" s="35">
        <v>166402.01</v>
      </c>
      <c r="AN407" s="35">
        <v>168811.3</v>
      </c>
      <c r="AO407" s="35">
        <v>164502.06</v>
      </c>
      <c r="AP407" s="35">
        <v>203285.42</v>
      </c>
      <c r="AQ407" s="35">
        <v>206882.78</v>
      </c>
      <c r="AR407" s="35">
        <v>204753.59</v>
      </c>
      <c r="AS407" s="35">
        <v>201508.77</v>
      </c>
      <c r="AT407" s="35">
        <v>204538.43</v>
      </c>
      <c r="AU407" s="35">
        <v>204516.88</v>
      </c>
      <c r="AV407" s="35">
        <v>205847.2</v>
      </c>
      <c r="AW407" s="35">
        <v>208329.5</v>
      </c>
      <c r="AX407" s="35">
        <v>219619</v>
      </c>
      <c r="AY407" s="35">
        <v>224067.58</v>
      </c>
      <c r="AZ407" s="35">
        <v>227827.74</v>
      </c>
      <c r="BA407" s="35">
        <v>228065.14</v>
      </c>
      <c r="BB407" s="35" t="e">
        <f t="array" aca="1" ref="BB407" ca="1">_xludf.XLOOKUP(C407,'PL TOTAL D0'!A:A,'PL TOTAL D0'!C:C,"")</f>
        <v>#NAME?</v>
      </c>
    </row>
    <row r="408" spans="1:54" ht="15.75" customHeight="1">
      <c r="A408" s="28" t="s">
        <v>18</v>
      </c>
      <c r="B408" s="14" t="s">
        <v>1497</v>
      </c>
      <c r="C408" s="4" t="s">
        <v>1498</v>
      </c>
      <c r="D408" s="7" t="s">
        <v>19</v>
      </c>
      <c r="E408" s="7" t="s">
        <v>38</v>
      </c>
      <c r="F408" s="7" t="s">
        <v>446</v>
      </c>
      <c r="G408" s="7" t="e">
        <f t="shared" ca="1" si="13"/>
        <v>#NAME?</v>
      </c>
      <c r="H408" s="29" t="s">
        <v>239</v>
      </c>
      <c r="I408" s="29" t="s">
        <v>240</v>
      </c>
      <c r="J408" s="7" t="str">
        <f t="shared" si="18"/>
        <v>Não</v>
      </c>
      <c r="K408" s="30">
        <v>45020</v>
      </c>
      <c r="L408" s="7"/>
      <c r="M408" s="7" t="s">
        <v>100</v>
      </c>
      <c r="N408" s="31">
        <v>1.2E-2</v>
      </c>
      <c r="O408" s="7" t="s">
        <v>41</v>
      </c>
      <c r="P408" s="32">
        <v>0</v>
      </c>
      <c r="Q408" s="90"/>
      <c r="R408" s="139" t="s">
        <v>1499</v>
      </c>
      <c r="S408" s="7" t="s">
        <v>220</v>
      </c>
      <c r="T408" s="7" t="s">
        <v>1500</v>
      </c>
      <c r="U408" s="7" t="s">
        <v>38</v>
      </c>
      <c r="V408" s="29" t="e">
        <f t="shared" ca="1" si="14"/>
        <v>#NAME?</v>
      </c>
      <c r="W408" s="7"/>
      <c r="X408" s="7"/>
      <c r="Y408" s="34" t="s">
        <v>222</v>
      </c>
      <c r="Z408" s="35"/>
      <c r="AA408" s="36">
        <v>45020</v>
      </c>
      <c r="AB408" s="37">
        <v>49075100008175</v>
      </c>
      <c r="AC408" s="35"/>
      <c r="AD408" s="35"/>
      <c r="AE408" s="35"/>
      <c r="AF408" s="35"/>
      <c r="AG408" s="35"/>
      <c r="AH408" s="35">
        <v>4290.59</v>
      </c>
      <c r="AI408" s="35">
        <v>4346.3100000000004</v>
      </c>
      <c r="AJ408" s="35">
        <v>4384.53</v>
      </c>
      <c r="AK408" s="35">
        <v>4422.04</v>
      </c>
      <c r="AL408" s="35">
        <v>4473.34</v>
      </c>
      <c r="AM408" s="35">
        <v>5.55</v>
      </c>
      <c r="AN408" s="35">
        <v>5.55</v>
      </c>
      <c r="AO408" s="35">
        <v>5.55</v>
      </c>
      <c r="AP408" s="35">
        <v>5.55</v>
      </c>
      <c r="AQ408" s="35">
        <v>5.55</v>
      </c>
      <c r="AR408" s="35">
        <v>5.55</v>
      </c>
      <c r="AS408" s="35">
        <v>5.55</v>
      </c>
      <c r="AT408" s="35">
        <v>5.55</v>
      </c>
      <c r="AU408" s="35">
        <v>5.55</v>
      </c>
      <c r="AV408" s="35">
        <v>5.55</v>
      </c>
      <c r="AW408" s="35">
        <v>5.55</v>
      </c>
      <c r="AX408" s="35">
        <v>5.55</v>
      </c>
      <c r="AY408" s="35">
        <v>5.55</v>
      </c>
      <c r="AZ408" s="35">
        <v>5.55</v>
      </c>
      <c r="BA408" s="35">
        <v>5.55</v>
      </c>
      <c r="BB408" s="35" t="e">
        <f t="array" aca="1" ref="BB408" ca="1">_xludf.XLOOKUP(C408,'PL TOTAL D0'!A:A,'PL TOTAL D0'!C:C,"")</f>
        <v>#NAME?</v>
      </c>
    </row>
    <row r="409" spans="1:54" ht="15.75" customHeight="1">
      <c r="A409" s="28" t="s">
        <v>18</v>
      </c>
      <c r="B409" s="42" t="s">
        <v>1501</v>
      </c>
      <c r="C409" s="43" t="s">
        <v>1502</v>
      </c>
      <c r="D409" s="7" t="s">
        <v>19</v>
      </c>
      <c r="E409" s="7" t="s">
        <v>124</v>
      </c>
      <c r="F409" s="7" t="s">
        <v>244</v>
      </c>
      <c r="G409" s="7" t="e">
        <f t="shared" ca="1" si="13"/>
        <v>#NAME?</v>
      </c>
      <c r="H409" s="29" t="s">
        <v>227</v>
      </c>
      <c r="I409" s="29" t="s">
        <v>240</v>
      </c>
      <c r="J409" s="7" t="str">
        <f t="shared" si="18"/>
        <v>Não</v>
      </c>
      <c r="K409" s="30">
        <v>45426</v>
      </c>
      <c r="L409" s="7"/>
      <c r="M409" s="7" t="s">
        <v>100</v>
      </c>
      <c r="N409" s="31">
        <v>1.2E-2</v>
      </c>
      <c r="O409" s="7" t="s">
        <v>41</v>
      </c>
      <c r="P409" s="32">
        <v>0</v>
      </c>
      <c r="Q409" s="90"/>
      <c r="R409" s="139"/>
      <c r="S409" s="7" t="s">
        <v>220</v>
      </c>
      <c r="T409" s="6" t="s">
        <v>1503</v>
      </c>
      <c r="U409" s="7" t="s">
        <v>124</v>
      </c>
      <c r="V409" s="29" t="e">
        <f t="shared" ca="1" si="14"/>
        <v>#NAME?</v>
      </c>
      <c r="W409" s="7"/>
      <c r="X409" s="7" t="s">
        <v>32</v>
      </c>
      <c r="Y409" s="34" t="s">
        <v>222</v>
      </c>
      <c r="Z409" s="35"/>
      <c r="AA409" s="36">
        <v>45426</v>
      </c>
      <c r="AB409" s="37">
        <v>49075100014566</v>
      </c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>
        <v>0</v>
      </c>
      <c r="AW409" s="35">
        <v>0</v>
      </c>
      <c r="AX409" s="35">
        <v>0</v>
      </c>
      <c r="AY409" s="35">
        <v>0</v>
      </c>
      <c r="AZ409" s="35">
        <v>0</v>
      </c>
      <c r="BA409" s="35">
        <v>0</v>
      </c>
      <c r="BB409" s="35" t="e">
        <f t="array" aca="1" ref="BB409" ca="1">_xludf.XLOOKUP(C409,'PL TOTAL D0'!A:A,'PL TOTAL D0'!C:C,"")</f>
        <v>#NAME?</v>
      </c>
    </row>
    <row r="410" spans="1:54" ht="15.75" customHeight="1">
      <c r="A410" s="28" t="s">
        <v>18</v>
      </c>
      <c r="B410" s="3" t="s">
        <v>1504</v>
      </c>
      <c r="C410" s="4" t="s">
        <v>1505</v>
      </c>
      <c r="D410" s="7" t="s">
        <v>110</v>
      </c>
      <c r="E410" s="7" t="s">
        <v>38</v>
      </c>
      <c r="F410" s="7" t="s">
        <v>217</v>
      </c>
      <c r="G410" s="7" t="e">
        <f t="shared" ca="1" si="13"/>
        <v>#NAME?</v>
      </c>
      <c r="H410" s="29" t="s">
        <v>218</v>
      </c>
      <c r="I410" s="29" t="s">
        <v>41</v>
      </c>
      <c r="J410" s="7" t="str">
        <f t="shared" si="18"/>
        <v>Não</v>
      </c>
      <c r="K410" s="30">
        <v>44998</v>
      </c>
      <c r="L410" s="30">
        <v>45559</v>
      </c>
      <c r="M410" s="7" t="s">
        <v>420</v>
      </c>
      <c r="N410" s="31">
        <v>0.02</v>
      </c>
      <c r="O410" s="7" t="s">
        <v>29</v>
      </c>
      <c r="P410" s="32">
        <v>0.2</v>
      </c>
      <c r="Q410" s="90"/>
      <c r="R410" s="90"/>
      <c r="S410" s="7" t="s">
        <v>220</v>
      </c>
      <c r="T410" s="7" t="s">
        <v>1506</v>
      </c>
      <c r="U410" s="7" t="s">
        <v>38</v>
      </c>
      <c r="V410" s="29" t="e">
        <f t="shared" ca="1" si="14"/>
        <v>#NAME?</v>
      </c>
      <c r="W410" s="7"/>
      <c r="X410" s="7"/>
      <c r="Y410" s="34" t="s">
        <v>514</v>
      </c>
      <c r="Z410" s="35"/>
      <c r="AA410" s="36">
        <v>44998</v>
      </c>
      <c r="AB410" s="37">
        <v>49075100009521</v>
      </c>
      <c r="AC410" s="35"/>
      <c r="AD410" s="35"/>
      <c r="AE410" s="35"/>
      <c r="AF410" s="35">
        <v>0</v>
      </c>
      <c r="AG410" s="35">
        <v>0</v>
      </c>
      <c r="AH410" s="35">
        <v>155653.14000000001</v>
      </c>
      <c r="AI410" s="35">
        <v>793813.54</v>
      </c>
      <c r="AJ410" s="35">
        <v>804596.25</v>
      </c>
      <c r="AK410" s="35">
        <v>870034.71</v>
      </c>
      <c r="AL410" s="35">
        <v>888211.88</v>
      </c>
      <c r="AM410" s="35">
        <v>866431.26</v>
      </c>
      <c r="AN410" s="35">
        <v>866906.14</v>
      </c>
      <c r="AO410" s="35">
        <v>856971.53</v>
      </c>
      <c r="AP410" s="35">
        <v>884834.02</v>
      </c>
      <c r="AQ410" s="35">
        <v>907780.95</v>
      </c>
      <c r="AR410" s="35">
        <v>885576.29</v>
      </c>
      <c r="AS410" s="35">
        <v>894205.06</v>
      </c>
      <c r="AT410" s="35">
        <v>904444.35</v>
      </c>
      <c r="AU410" s="35">
        <v>887189.53</v>
      </c>
      <c r="AV410" s="35">
        <v>877497.5</v>
      </c>
      <c r="AW410" s="35">
        <v>880240.9</v>
      </c>
      <c r="AX410" s="35">
        <v>899696.5</v>
      </c>
      <c r="AY410" s="35">
        <v>912475.37</v>
      </c>
      <c r="AZ410" s="35">
        <v>0</v>
      </c>
      <c r="BA410" s="35">
        <v>0</v>
      </c>
      <c r="BB410" s="35" t="e">
        <f t="array" aca="1" ref="BB410" ca="1">_xludf.XLOOKUP(C410,'PL TOTAL D0'!A:A,'PL TOTAL D0'!C:C,"")</f>
        <v>#NAME?</v>
      </c>
    </row>
    <row r="411" spans="1:54" ht="15.75" customHeight="1">
      <c r="A411" s="28" t="s">
        <v>18</v>
      </c>
      <c r="B411" s="41" t="s">
        <v>1507</v>
      </c>
      <c r="C411" s="18" t="s">
        <v>1508</v>
      </c>
      <c r="D411" s="7" t="s">
        <v>19</v>
      </c>
      <c r="E411" s="7" t="s">
        <v>20</v>
      </c>
      <c r="F411" s="7" t="s">
        <v>339</v>
      </c>
      <c r="G411" s="7" t="e">
        <f t="shared" ca="1" si="13"/>
        <v>#NAME?</v>
      </c>
      <c r="H411" s="29" t="s">
        <v>227</v>
      </c>
      <c r="I411" s="29" t="s">
        <v>41</v>
      </c>
      <c r="J411" s="7" t="str">
        <f t="shared" si="18"/>
        <v>Não</v>
      </c>
      <c r="K411" s="30">
        <v>45230</v>
      </c>
      <c r="L411" s="7"/>
      <c r="M411" s="7" t="s">
        <v>28</v>
      </c>
      <c r="N411" s="31">
        <v>1.2E-2</v>
      </c>
      <c r="O411" s="7" t="s">
        <v>29</v>
      </c>
      <c r="P411" s="32">
        <v>0.1</v>
      </c>
      <c r="Q411" s="90"/>
      <c r="R411" s="90"/>
      <c r="S411" s="7" t="s">
        <v>220</v>
      </c>
      <c r="T411" s="7" t="s">
        <v>1509</v>
      </c>
      <c r="U411" s="7" t="s">
        <v>94</v>
      </c>
      <c r="V411" s="29" t="e">
        <f t="shared" ca="1" si="14"/>
        <v>#NAME?</v>
      </c>
      <c r="W411" s="7"/>
      <c r="X411" s="7"/>
      <c r="Y411" s="34" t="s">
        <v>222</v>
      </c>
      <c r="Z411" s="35"/>
      <c r="AA411" s="36">
        <v>45230</v>
      </c>
      <c r="AB411" s="37">
        <v>49075100012504</v>
      </c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>
        <v>0</v>
      </c>
      <c r="AP411" s="35">
        <v>0</v>
      </c>
      <c r="AQ411" s="35">
        <v>0</v>
      </c>
      <c r="AR411" s="35">
        <v>100558.71</v>
      </c>
      <c r="AS411" s="35">
        <v>101436.11</v>
      </c>
      <c r="AT411" s="35">
        <v>102329.32</v>
      </c>
      <c r="AU411" s="35">
        <v>102208.11</v>
      </c>
      <c r="AV411" s="35">
        <v>102489.2</v>
      </c>
      <c r="AW411" s="35">
        <v>102914.9</v>
      </c>
      <c r="AX411" s="35">
        <v>104071.6</v>
      </c>
      <c r="AY411" s="35">
        <v>24496.09</v>
      </c>
      <c r="AZ411" s="35">
        <v>24584.26</v>
      </c>
      <c r="BA411" s="35">
        <v>24779.37</v>
      </c>
      <c r="BB411" s="35" t="e">
        <f t="array" aca="1" ref="BB411" ca="1">_xludf.XLOOKUP(C411,'PL TOTAL D0'!A:A,'PL TOTAL D0'!C:C,"")</f>
        <v>#NAME?</v>
      </c>
    </row>
    <row r="412" spans="1:54" ht="15.75" customHeight="1">
      <c r="A412" s="28" t="s">
        <v>18</v>
      </c>
      <c r="B412" s="140" t="s">
        <v>1510</v>
      </c>
      <c r="C412" s="141" t="s">
        <v>1511</v>
      </c>
      <c r="D412" s="7" t="s">
        <v>19</v>
      </c>
      <c r="E412" s="7" t="s">
        <v>124</v>
      </c>
      <c r="F412" s="7" t="s">
        <v>238</v>
      </c>
      <c r="G412" s="7" t="e">
        <f t="shared" ca="1" si="13"/>
        <v>#NAME?</v>
      </c>
      <c r="H412" s="29" t="s">
        <v>239</v>
      </c>
      <c r="I412" s="29" t="s">
        <v>298</v>
      </c>
      <c r="J412" s="7" t="str">
        <f t="shared" si="18"/>
        <v>Não</v>
      </c>
      <c r="K412" s="30">
        <v>45166</v>
      </c>
      <c r="L412" s="30"/>
      <c r="M412" s="7" t="s">
        <v>100</v>
      </c>
      <c r="N412" s="31">
        <v>1.2E-2</v>
      </c>
      <c r="O412" s="7" t="s">
        <v>41</v>
      </c>
      <c r="P412" s="32">
        <v>0</v>
      </c>
      <c r="Q412" s="90"/>
      <c r="R412" s="90"/>
      <c r="S412" s="7" t="s">
        <v>220</v>
      </c>
      <c r="T412" s="7" t="s">
        <v>1512</v>
      </c>
      <c r="U412" s="7" t="s">
        <v>124</v>
      </c>
      <c r="V412" s="29" t="e">
        <f t="shared" ca="1" si="14"/>
        <v>#NAME?</v>
      </c>
      <c r="W412" s="7"/>
      <c r="X412" s="7"/>
      <c r="Y412" s="34" t="s">
        <v>222</v>
      </c>
      <c r="Z412" s="35"/>
      <c r="AA412" s="36">
        <v>45166</v>
      </c>
      <c r="AB412" s="37">
        <v>49075100011508</v>
      </c>
      <c r="AC412" s="35"/>
      <c r="AD412" s="35"/>
      <c r="AE412" s="35"/>
      <c r="AF412" s="35"/>
      <c r="AG412" s="35"/>
      <c r="AH412" s="35"/>
      <c r="AI412" s="35">
        <v>0</v>
      </c>
      <c r="AJ412" s="35">
        <v>0</v>
      </c>
      <c r="AK412" s="35">
        <v>0</v>
      </c>
      <c r="AL412" s="35">
        <v>0</v>
      </c>
      <c r="AM412" s="35">
        <v>0</v>
      </c>
      <c r="AN412" s="35">
        <v>0</v>
      </c>
      <c r="AO412" s="35">
        <v>0</v>
      </c>
      <c r="AP412" s="35">
        <v>0</v>
      </c>
      <c r="AQ412" s="35">
        <v>0</v>
      </c>
      <c r="AR412" s="35">
        <v>0</v>
      </c>
      <c r="AS412" s="35">
        <v>0</v>
      </c>
      <c r="AT412" s="35">
        <v>0</v>
      </c>
      <c r="AU412" s="35">
        <v>0</v>
      </c>
      <c r="AV412" s="35">
        <v>0</v>
      </c>
      <c r="AW412" s="35">
        <v>0</v>
      </c>
      <c r="AX412" s="35">
        <v>0</v>
      </c>
      <c r="AY412" s="35">
        <v>0</v>
      </c>
      <c r="AZ412" s="35">
        <v>0</v>
      </c>
      <c r="BA412" s="35">
        <v>0</v>
      </c>
      <c r="BB412" s="35" t="e">
        <f t="array" aca="1" ref="BB412" ca="1">_xludf.XLOOKUP(C412,'PL TOTAL D0'!A:A,'PL TOTAL D0'!C:C,"")</f>
        <v>#NAME?</v>
      </c>
    </row>
    <row r="413" spans="1:54" ht="15.75" customHeight="1">
      <c r="A413" s="28" t="s">
        <v>18</v>
      </c>
      <c r="B413" s="3" t="s">
        <v>1513</v>
      </c>
      <c r="C413" s="64" t="s">
        <v>1514</v>
      </c>
      <c r="D413" s="7" t="s">
        <v>123</v>
      </c>
      <c r="E413" s="7" t="s">
        <v>124</v>
      </c>
      <c r="F413" s="7" t="s">
        <v>125</v>
      </c>
      <c r="G413" s="7" t="e">
        <f t="shared" ca="1" si="13"/>
        <v>#NAME?</v>
      </c>
      <c r="H413" s="29" t="s">
        <v>227</v>
      </c>
      <c r="I413" s="29" t="s">
        <v>41</v>
      </c>
      <c r="J413" s="7" t="str">
        <f t="shared" si="18"/>
        <v>Não</v>
      </c>
      <c r="K413" s="30">
        <v>45475</v>
      </c>
      <c r="L413" s="30"/>
      <c r="M413" s="7" t="s">
        <v>100</v>
      </c>
      <c r="N413" s="31">
        <v>1.2E-2</v>
      </c>
      <c r="O413" s="7" t="s">
        <v>41</v>
      </c>
      <c r="P413" s="32">
        <v>0</v>
      </c>
      <c r="Q413" s="90"/>
      <c r="R413" s="90"/>
      <c r="S413" s="7" t="s">
        <v>220</v>
      </c>
      <c r="T413" s="7" t="s">
        <v>1515</v>
      </c>
      <c r="U413" s="7" t="s">
        <v>124</v>
      </c>
      <c r="V413" s="29" t="e">
        <f t="shared" ca="1" si="14"/>
        <v>#NAME?</v>
      </c>
      <c r="W413" s="7"/>
      <c r="X413" s="7" t="s">
        <v>32</v>
      </c>
      <c r="Y413" s="34" t="s">
        <v>222</v>
      </c>
      <c r="Z413" s="35"/>
      <c r="AA413" s="36">
        <v>45475</v>
      </c>
      <c r="AB413" s="37">
        <v>49075100015384</v>
      </c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>
        <v>485789.6</v>
      </c>
      <c r="AY413" s="35">
        <v>400460.43</v>
      </c>
      <c r="AZ413" s="35">
        <v>526563</v>
      </c>
      <c r="BA413" s="35">
        <v>530202.47</v>
      </c>
      <c r="BB413" s="35" t="e">
        <f t="array" aca="1" ref="BB413" ca="1">_xludf.XLOOKUP(C413,'PL TOTAL D0'!A:A,'PL TOTAL D0'!C:C,"")</f>
        <v>#NAME?</v>
      </c>
    </row>
    <row r="414" spans="1:54" ht="15.75" customHeight="1">
      <c r="A414" s="28" t="s">
        <v>18</v>
      </c>
      <c r="B414" s="3" t="s">
        <v>1516</v>
      </c>
      <c r="C414" s="64" t="s">
        <v>1517</v>
      </c>
      <c r="D414" s="7" t="s">
        <v>143</v>
      </c>
      <c r="E414" s="7" t="s">
        <v>38</v>
      </c>
      <c r="F414" s="7" t="s">
        <v>272</v>
      </c>
      <c r="G414" s="7" t="e">
        <f t="shared" ca="1" si="13"/>
        <v>#NAME?</v>
      </c>
      <c r="H414" s="29" t="s">
        <v>227</v>
      </c>
      <c r="I414" s="29" t="s">
        <v>41</v>
      </c>
      <c r="J414" s="7" t="str">
        <f t="shared" si="18"/>
        <v>Não</v>
      </c>
      <c r="K414" s="30">
        <v>45568</v>
      </c>
      <c r="L414" s="30"/>
      <c r="M414" s="7" t="s">
        <v>251</v>
      </c>
      <c r="N414" s="31">
        <v>0</v>
      </c>
      <c r="O414" s="7" t="s">
        <v>41</v>
      </c>
      <c r="P414" s="32">
        <v>0</v>
      </c>
      <c r="Q414" s="90"/>
      <c r="R414" s="90"/>
      <c r="S414" s="7" t="s">
        <v>220</v>
      </c>
      <c r="T414" s="7" t="s">
        <v>1518</v>
      </c>
      <c r="U414" s="7" t="s">
        <v>38</v>
      </c>
      <c r="V414" s="29" t="e">
        <f t="shared" ca="1" si="14"/>
        <v>#NAME?</v>
      </c>
      <c r="W414" s="7"/>
      <c r="X414" s="7" t="s">
        <v>32</v>
      </c>
      <c r="Y414" s="34"/>
      <c r="Z414" s="35"/>
      <c r="AA414" s="35"/>
      <c r="AB414" s="37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>
        <v>60198.6</v>
      </c>
      <c r="BB414" s="35" t="e">
        <f t="array" aca="1" ref="BB414" ca="1">_xludf.XLOOKUP(C414,'PL TOTAL D0'!A:A,'PL TOTAL D0'!C:C,"")</f>
        <v>#NAME?</v>
      </c>
    </row>
    <row r="415" spans="1:54" ht="15.75" customHeight="1">
      <c r="A415" s="28" t="s">
        <v>18</v>
      </c>
      <c r="B415" s="3" t="s">
        <v>1519</v>
      </c>
      <c r="C415" s="4" t="s">
        <v>1520</v>
      </c>
      <c r="D415" s="7" t="s">
        <v>19</v>
      </c>
      <c r="E415" s="7" t="s">
        <v>38</v>
      </c>
      <c r="F415" s="7" t="s">
        <v>99</v>
      </c>
      <c r="G415" s="7" t="e">
        <f t="shared" ca="1" si="13"/>
        <v>#NAME?</v>
      </c>
      <c r="H415" s="29" t="s">
        <v>227</v>
      </c>
      <c r="I415" s="29" t="s">
        <v>41</v>
      </c>
      <c r="J415" s="7" t="str">
        <f t="shared" si="18"/>
        <v>Não</v>
      </c>
      <c r="K415" s="30">
        <v>45254</v>
      </c>
      <c r="L415" s="30"/>
      <c r="M415" s="7" t="s">
        <v>28</v>
      </c>
      <c r="N415" s="31">
        <v>1.2E-2</v>
      </c>
      <c r="O415" s="7" t="s">
        <v>29</v>
      </c>
      <c r="P415" s="32">
        <v>0.1</v>
      </c>
      <c r="Q415" s="90"/>
      <c r="R415" s="33" t="s">
        <v>1521</v>
      </c>
      <c r="S415" s="7" t="s">
        <v>220</v>
      </c>
      <c r="T415" s="7" t="s">
        <v>1522</v>
      </c>
      <c r="U415" s="7" t="s">
        <v>38</v>
      </c>
      <c r="V415" s="29" t="e">
        <f t="shared" ca="1" si="14"/>
        <v>#NAME?</v>
      </c>
      <c r="W415" s="7"/>
      <c r="X415" s="7"/>
      <c r="Y415" s="34" t="s">
        <v>222</v>
      </c>
      <c r="Z415" s="35"/>
      <c r="AA415" s="36">
        <v>45254</v>
      </c>
      <c r="AB415" s="37">
        <v>49075100012512</v>
      </c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>
        <v>630538.56000000006</v>
      </c>
      <c r="AQ415" s="35">
        <v>639097.06999999995</v>
      </c>
      <c r="AR415" s="35">
        <v>1001615.77</v>
      </c>
      <c r="AS415" s="35">
        <v>1010202.22</v>
      </c>
      <c r="AT415" s="35">
        <v>1426979.35</v>
      </c>
      <c r="AU415" s="35">
        <v>1127841.3999999999</v>
      </c>
      <c r="AV415" s="35">
        <v>512885.9</v>
      </c>
      <c r="AW415" s="35">
        <v>484980.4</v>
      </c>
      <c r="AX415" s="35">
        <v>414734.6</v>
      </c>
      <c r="AY415" s="35">
        <v>416933.1</v>
      </c>
      <c r="AZ415" s="35">
        <v>421756.66</v>
      </c>
      <c r="BA415" s="35">
        <v>423984.36</v>
      </c>
      <c r="BB415" s="35" t="e">
        <f t="array" aca="1" ref="BB415" ca="1">_xludf.XLOOKUP(C415,'PL TOTAL D0'!A:A,'PL TOTAL D0'!C:C,"")</f>
        <v>#NAME?</v>
      </c>
    </row>
    <row r="416" spans="1:54" ht="15.75" customHeight="1">
      <c r="A416" s="28" t="s">
        <v>18</v>
      </c>
      <c r="B416" s="3" t="s">
        <v>1519</v>
      </c>
      <c r="C416" s="142" t="s">
        <v>1523</v>
      </c>
      <c r="D416" s="7" t="s">
        <v>19</v>
      </c>
      <c r="E416" s="7" t="s">
        <v>38</v>
      </c>
      <c r="F416" s="7" t="s">
        <v>99</v>
      </c>
      <c r="G416" s="7" t="e">
        <f t="shared" ca="1" si="13"/>
        <v>#NAME?</v>
      </c>
      <c r="H416" s="29" t="s">
        <v>227</v>
      </c>
      <c r="I416" s="29" t="s">
        <v>41</v>
      </c>
      <c r="J416" s="7" t="str">
        <f t="shared" si="18"/>
        <v>Não</v>
      </c>
      <c r="K416" s="30">
        <v>45255</v>
      </c>
      <c r="L416" s="30"/>
      <c r="M416" s="7" t="s">
        <v>28</v>
      </c>
      <c r="N416" s="31">
        <v>1.2E-2</v>
      </c>
      <c r="O416" s="7" t="s">
        <v>29</v>
      </c>
      <c r="P416" s="32">
        <v>0.1</v>
      </c>
      <c r="Q416" s="90"/>
      <c r="R416" s="33" t="s">
        <v>1524</v>
      </c>
      <c r="S416" s="7" t="s">
        <v>220</v>
      </c>
      <c r="T416" s="7" t="s">
        <v>1522</v>
      </c>
      <c r="U416" s="7" t="s">
        <v>38</v>
      </c>
      <c r="V416" s="29" t="e">
        <f t="shared" ca="1" si="14"/>
        <v>#NAME?</v>
      </c>
      <c r="W416" s="7"/>
      <c r="X416" s="7"/>
      <c r="Y416" s="34" t="s">
        <v>222</v>
      </c>
      <c r="Z416" s="35"/>
      <c r="AA416" s="36">
        <v>45255</v>
      </c>
      <c r="AB416" s="37">
        <v>49075100013187</v>
      </c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>
        <v>765438.48</v>
      </c>
      <c r="AT416" s="35">
        <v>773226.21</v>
      </c>
      <c r="AU416" s="35">
        <v>204111.84</v>
      </c>
      <c r="AV416" s="35">
        <v>142761.60000000001</v>
      </c>
      <c r="AW416" s="35">
        <v>143713.60000000001</v>
      </c>
      <c r="AX416" s="35">
        <v>102150.2</v>
      </c>
      <c r="AY416" s="35">
        <v>102906.02</v>
      </c>
      <c r="AZ416" s="35">
        <v>103659.28</v>
      </c>
      <c r="BA416" s="35">
        <v>218.88</v>
      </c>
      <c r="BB416" s="35" t="e">
        <f t="array" aca="1" ref="BB416" ca="1">_xludf.XLOOKUP(C416,'PL TOTAL D0'!A:A,'PL TOTAL D0'!C:C,"")</f>
        <v>#NAME?</v>
      </c>
    </row>
    <row r="417" spans="1:54" ht="15.75" customHeight="1">
      <c r="A417" s="28" t="s">
        <v>18</v>
      </c>
      <c r="B417" s="42" t="s">
        <v>1525</v>
      </c>
      <c r="C417" s="43" t="s">
        <v>1526</v>
      </c>
      <c r="D417" s="7" t="s">
        <v>19</v>
      </c>
      <c r="E417" s="7" t="s">
        <v>38</v>
      </c>
      <c r="F417" s="7" t="s">
        <v>99</v>
      </c>
      <c r="G417" s="7" t="e">
        <f t="shared" ca="1" si="13"/>
        <v>#NAME?</v>
      </c>
      <c r="H417" s="29" t="s">
        <v>227</v>
      </c>
      <c r="I417" s="29" t="s">
        <v>41</v>
      </c>
      <c r="J417" s="7" t="str">
        <f t="shared" si="18"/>
        <v>Não</v>
      </c>
      <c r="K417" s="30">
        <v>45422</v>
      </c>
      <c r="L417" s="30"/>
      <c r="M417" s="7" t="s">
        <v>28</v>
      </c>
      <c r="N417" s="31">
        <v>1.2E-2</v>
      </c>
      <c r="O417" s="7" t="s">
        <v>29</v>
      </c>
      <c r="P417" s="32">
        <v>0.1</v>
      </c>
      <c r="Q417" s="90"/>
      <c r="R417" s="90"/>
      <c r="S417" s="7" t="s">
        <v>220</v>
      </c>
      <c r="T417" s="7" t="s">
        <v>1522</v>
      </c>
      <c r="U417" s="7" t="s">
        <v>38</v>
      </c>
      <c r="V417" s="29" t="e">
        <f t="shared" ca="1" si="14"/>
        <v>#NAME?</v>
      </c>
      <c r="W417" s="7"/>
      <c r="X417" s="7" t="s">
        <v>49</v>
      </c>
      <c r="Y417" s="34" t="s">
        <v>222</v>
      </c>
      <c r="Z417" s="35"/>
      <c r="AA417" s="36">
        <v>45422</v>
      </c>
      <c r="AB417" s="37">
        <v>49075100014574</v>
      </c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>
        <v>956719.2</v>
      </c>
      <c r="AW417" s="35">
        <v>993068.2</v>
      </c>
      <c r="AX417" s="35">
        <v>1120892</v>
      </c>
      <c r="AY417" s="35">
        <v>1132654.3</v>
      </c>
      <c r="AZ417" s="35">
        <v>1135476.07</v>
      </c>
      <c r="BA417" s="35">
        <v>1235610.46</v>
      </c>
      <c r="BB417" s="35" t="e">
        <f t="array" aca="1" ref="BB417" ca="1">_xludf.XLOOKUP(C417,'PL TOTAL D0'!A:A,'PL TOTAL D0'!C:C,"")</f>
        <v>#NAME?</v>
      </c>
    </row>
    <row r="418" spans="1:54" ht="15.75" customHeight="1">
      <c r="A418" s="28" t="s">
        <v>18</v>
      </c>
      <c r="B418" s="14" t="s">
        <v>1527</v>
      </c>
      <c r="C418" s="4" t="s">
        <v>1528</v>
      </c>
      <c r="D418" s="7" t="s">
        <v>19</v>
      </c>
      <c r="E418" s="7" t="s">
        <v>38</v>
      </c>
      <c r="F418" s="7" t="s">
        <v>39</v>
      </c>
      <c r="G418" s="7" t="e">
        <f t="shared" ca="1" si="13"/>
        <v>#NAME?</v>
      </c>
      <c r="H418" s="29" t="s">
        <v>227</v>
      </c>
      <c r="I418" s="29" t="s">
        <v>41</v>
      </c>
      <c r="J418" s="7" t="str">
        <f t="shared" si="18"/>
        <v>Sim</v>
      </c>
      <c r="K418" s="30">
        <v>44994</v>
      </c>
      <c r="L418" s="7"/>
      <c r="M418" s="7" t="s">
        <v>100</v>
      </c>
      <c r="N418" s="31">
        <v>1.2E-2</v>
      </c>
      <c r="O418" s="7" t="s">
        <v>41</v>
      </c>
      <c r="P418" s="32">
        <v>0</v>
      </c>
      <c r="Q418" s="33" t="s">
        <v>1529</v>
      </c>
      <c r="R418" s="79"/>
      <c r="S418" s="7" t="s">
        <v>220</v>
      </c>
      <c r="T418" s="7" t="s">
        <v>1530</v>
      </c>
      <c r="U418" s="7" t="s">
        <v>371</v>
      </c>
      <c r="V418" s="29" t="e">
        <f t="shared" ca="1" si="14"/>
        <v>#NAME?</v>
      </c>
      <c r="W418" s="7"/>
      <c r="X418" s="7"/>
      <c r="Y418" s="7" t="s">
        <v>222</v>
      </c>
      <c r="Z418" s="7"/>
      <c r="AA418" s="30">
        <v>44994</v>
      </c>
      <c r="AB418" s="143">
        <v>49075100009351</v>
      </c>
      <c r="AC418" s="7"/>
      <c r="AD418" s="7"/>
      <c r="AE418" s="7"/>
      <c r="AF418" s="7"/>
      <c r="AG418" s="7"/>
      <c r="AH418" s="35">
        <v>215098.7</v>
      </c>
      <c r="AI418" s="35">
        <v>216876.15</v>
      </c>
      <c r="AJ418" s="35">
        <v>299873.01</v>
      </c>
      <c r="AK418" s="35">
        <v>302577.74</v>
      </c>
      <c r="AL418" s="35">
        <v>304671.28000000003</v>
      </c>
      <c r="AM418" s="35">
        <v>307519.42</v>
      </c>
      <c r="AN418" s="35">
        <v>309326.28999999998</v>
      </c>
      <c r="AO418" s="35">
        <v>312072.34999999998</v>
      </c>
      <c r="AP418" s="35">
        <v>314391.69</v>
      </c>
      <c r="AQ418" s="35">
        <v>316725.61</v>
      </c>
      <c r="AR418" s="35">
        <v>309359.8</v>
      </c>
      <c r="AS418" s="35">
        <v>310418.82</v>
      </c>
      <c r="AT418" s="35">
        <v>313290.90000000002</v>
      </c>
      <c r="AU418" s="35">
        <v>315659.78000000003</v>
      </c>
      <c r="AV418" s="35">
        <v>317758.7</v>
      </c>
      <c r="AW418" s="35">
        <v>395621.7</v>
      </c>
      <c r="AX418" s="35">
        <v>398384.3</v>
      </c>
      <c r="AY418" s="35">
        <v>400152.5</v>
      </c>
      <c r="AZ418" s="35">
        <v>301368.67</v>
      </c>
      <c r="BA418" s="35">
        <v>303777</v>
      </c>
      <c r="BB418" s="35" t="e">
        <f t="array" aca="1" ref="BB418" ca="1">_xludf.XLOOKUP(C418,'PL TOTAL D0'!A:A,'PL TOTAL D0'!C:C,"")</f>
        <v>#NAME?</v>
      </c>
    </row>
    <row r="419" spans="1:54" ht="15.75" customHeight="1">
      <c r="A419" s="28" t="s">
        <v>18</v>
      </c>
      <c r="B419" s="3" t="s">
        <v>1531</v>
      </c>
      <c r="C419" s="51" t="s">
        <v>1532</v>
      </c>
      <c r="D419" s="7" t="s">
        <v>110</v>
      </c>
      <c r="E419" s="7" t="s">
        <v>38</v>
      </c>
      <c r="F419" s="7" t="s">
        <v>853</v>
      </c>
      <c r="G419" s="7" t="e">
        <f t="shared" ca="1" si="13"/>
        <v>#NAME?</v>
      </c>
      <c r="H419" s="29" t="s">
        <v>218</v>
      </c>
      <c r="I419" s="29" t="s">
        <v>41</v>
      </c>
      <c r="J419" s="7" t="str">
        <f t="shared" ref="J419:J421" si="19">IF(Q417=0,"Não","Sim")</f>
        <v>Não</v>
      </c>
      <c r="K419" s="30">
        <v>44928</v>
      </c>
      <c r="L419" s="30">
        <v>45449</v>
      </c>
      <c r="M419" s="7" t="s">
        <v>28</v>
      </c>
      <c r="N419" s="31">
        <v>1.2E-2</v>
      </c>
      <c r="O419" s="7" t="s">
        <v>41</v>
      </c>
      <c r="P419" s="32">
        <v>0</v>
      </c>
      <c r="Q419" s="33"/>
      <c r="R419" s="47" t="s">
        <v>386</v>
      </c>
      <c r="S419" s="7" t="s">
        <v>220</v>
      </c>
      <c r="T419" s="7" t="s">
        <v>1533</v>
      </c>
      <c r="U419" s="7" t="s">
        <v>38</v>
      </c>
      <c r="V419" s="29" t="e">
        <f t="shared" ca="1" si="14"/>
        <v>#NAME?</v>
      </c>
      <c r="W419" s="7"/>
      <c r="X419" s="7"/>
      <c r="Y419" s="34" t="s">
        <v>330</v>
      </c>
      <c r="Z419" s="35"/>
      <c r="AA419" s="36">
        <v>44928</v>
      </c>
      <c r="AB419" s="37">
        <v>49075100005931</v>
      </c>
      <c r="AC419" s="35"/>
      <c r="AD419" s="35"/>
      <c r="AE419" s="35">
        <v>358813.41</v>
      </c>
      <c r="AF419" s="35">
        <v>377876.36</v>
      </c>
      <c r="AG419" s="35">
        <v>392773.39</v>
      </c>
      <c r="AH419" s="35">
        <v>397012.49</v>
      </c>
      <c r="AI419" s="35">
        <v>651770.07999999996</v>
      </c>
      <c r="AJ419" s="35">
        <v>631261.12</v>
      </c>
      <c r="AK419" s="35">
        <v>670333.69999999995</v>
      </c>
      <c r="AL419" s="35">
        <v>655818.74</v>
      </c>
      <c r="AM419" s="35">
        <v>662208.81999999995</v>
      </c>
      <c r="AN419" s="35">
        <v>667585.98</v>
      </c>
      <c r="AO419" s="35">
        <v>670425.23</v>
      </c>
      <c r="AP419" s="35">
        <v>679113.46</v>
      </c>
      <c r="AQ419" s="35">
        <v>666577.12</v>
      </c>
      <c r="AR419" s="35">
        <v>668120.67000000004</v>
      </c>
      <c r="AS419" s="35">
        <v>0</v>
      </c>
      <c r="AT419" s="35">
        <v>0</v>
      </c>
      <c r="AU419" s="35">
        <v>0</v>
      </c>
      <c r="AV419" s="35">
        <v>0</v>
      </c>
      <c r="AW419" s="35">
        <v>0</v>
      </c>
      <c r="AX419" s="35">
        <v>0</v>
      </c>
      <c r="AY419" s="35">
        <v>0</v>
      </c>
      <c r="AZ419" s="35">
        <v>0</v>
      </c>
      <c r="BA419" s="35">
        <v>0</v>
      </c>
      <c r="BB419" s="35" t="e">
        <f t="array" aca="1" ref="BB419" ca="1">_xludf.XLOOKUP(C419,'PL TOTAL D0'!A:A,'PL TOTAL D0'!C:C,"")</f>
        <v>#NAME?</v>
      </c>
    </row>
    <row r="420" spans="1:54" ht="15.75" customHeight="1">
      <c r="A420" s="28" t="s">
        <v>18</v>
      </c>
      <c r="B420" s="3" t="s">
        <v>1534</v>
      </c>
      <c r="C420" s="4" t="s">
        <v>1535</v>
      </c>
      <c r="D420" s="7" t="s">
        <v>19</v>
      </c>
      <c r="E420" s="7" t="s">
        <v>38</v>
      </c>
      <c r="F420" s="7" t="s">
        <v>99</v>
      </c>
      <c r="G420" s="7" t="e">
        <f t="shared" ca="1" si="13"/>
        <v>#NAME?</v>
      </c>
      <c r="H420" s="29" t="s">
        <v>227</v>
      </c>
      <c r="I420" s="29" t="s">
        <v>41</v>
      </c>
      <c r="J420" s="7" t="str">
        <f t="shared" si="19"/>
        <v>Sim</v>
      </c>
      <c r="K420" s="30">
        <v>45040</v>
      </c>
      <c r="L420" s="7"/>
      <c r="M420" s="7" t="s">
        <v>100</v>
      </c>
      <c r="N420" s="31">
        <v>0.01</v>
      </c>
      <c r="O420" s="7" t="s">
        <v>41</v>
      </c>
      <c r="P420" s="32">
        <v>0</v>
      </c>
      <c r="Q420" s="90"/>
      <c r="R420" s="90"/>
      <c r="S420" s="7" t="s">
        <v>220</v>
      </c>
      <c r="T420" s="7" t="s">
        <v>1536</v>
      </c>
      <c r="U420" s="7" t="s">
        <v>38</v>
      </c>
      <c r="V420" s="29" t="e">
        <f t="shared" ca="1" si="14"/>
        <v>#NAME?</v>
      </c>
      <c r="W420" s="7"/>
      <c r="X420" s="7"/>
      <c r="Y420" s="34" t="s">
        <v>222</v>
      </c>
      <c r="Z420" s="35"/>
      <c r="AA420" s="36">
        <v>45040</v>
      </c>
      <c r="AB420" s="37">
        <v>49075100007918</v>
      </c>
      <c r="AC420" s="35"/>
      <c r="AD420" s="35"/>
      <c r="AE420" s="35"/>
      <c r="AF420" s="35"/>
      <c r="AG420" s="35"/>
      <c r="AH420" s="35"/>
      <c r="AI420" s="35">
        <v>397508.34</v>
      </c>
      <c r="AJ420" s="35">
        <v>714697.76</v>
      </c>
      <c r="AK420" s="35">
        <v>732005.28</v>
      </c>
      <c r="AL420" s="35">
        <v>770449.99</v>
      </c>
      <c r="AM420" s="35">
        <v>1085256.77</v>
      </c>
      <c r="AN420" s="35">
        <v>1152688.1000000001</v>
      </c>
      <c r="AO420" s="35">
        <v>1163013.6399999999</v>
      </c>
      <c r="AP420" s="35">
        <v>1170919.6399999999</v>
      </c>
      <c r="AQ420" s="35">
        <v>1200138.58</v>
      </c>
      <c r="AR420" s="35">
        <v>1221032.6000000001</v>
      </c>
      <c r="AS420" s="35">
        <v>1230255.33</v>
      </c>
      <c r="AT420" s="35">
        <v>1346659.3</v>
      </c>
      <c r="AU420" s="35">
        <v>1382587.72</v>
      </c>
      <c r="AV420" s="35">
        <v>1414209</v>
      </c>
      <c r="AW420" s="35">
        <v>1535647</v>
      </c>
      <c r="AX420" s="35">
        <v>1563820</v>
      </c>
      <c r="AY420" s="35">
        <v>1508663.8</v>
      </c>
      <c r="AZ420" s="35">
        <v>1584696.82</v>
      </c>
      <c r="BA420" s="35">
        <v>1887635.05</v>
      </c>
      <c r="BB420" s="35" t="e">
        <f t="array" aca="1" ref="BB420" ca="1">_xludf.XLOOKUP(C420,'PL TOTAL D0'!A:A,'PL TOTAL D0'!C:C,"")</f>
        <v>#NAME?</v>
      </c>
    </row>
    <row r="421" spans="1:54" ht="15.75" customHeight="1">
      <c r="A421" s="28" t="s">
        <v>18</v>
      </c>
      <c r="B421" s="3" t="s">
        <v>1537</v>
      </c>
      <c r="C421" s="62" t="s">
        <v>1538</v>
      </c>
      <c r="D421" s="7" t="s">
        <v>110</v>
      </c>
      <c r="E421" s="7" t="s">
        <v>38</v>
      </c>
      <c r="F421" s="7" t="s">
        <v>279</v>
      </c>
      <c r="G421" s="7" t="e">
        <f t="shared" ca="1" si="13"/>
        <v>#NAME?</v>
      </c>
      <c r="H421" s="29" t="s">
        <v>239</v>
      </c>
      <c r="I421" s="29" t="s">
        <v>280</v>
      </c>
      <c r="J421" s="7" t="str">
        <f t="shared" si="19"/>
        <v>Não</v>
      </c>
      <c r="K421" s="30">
        <v>45579</v>
      </c>
      <c r="L421" s="7"/>
      <c r="M421" s="7" t="s">
        <v>87</v>
      </c>
      <c r="N421" s="31">
        <v>3.0000000000000001E-3</v>
      </c>
      <c r="O421" s="7" t="s">
        <v>41</v>
      </c>
      <c r="P421" s="32">
        <v>0</v>
      </c>
      <c r="Q421" s="33" t="s">
        <v>1539</v>
      </c>
      <c r="R421" s="90"/>
      <c r="S421" s="7" t="s">
        <v>220</v>
      </c>
      <c r="T421" s="7" t="s">
        <v>1540</v>
      </c>
      <c r="U421" s="7" t="s">
        <v>112</v>
      </c>
      <c r="V421" s="29" t="e">
        <f t="shared" ca="1" si="14"/>
        <v>#NAME?</v>
      </c>
      <c r="W421" s="7"/>
      <c r="X421" s="7" t="s">
        <v>32</v>
      </c>
      <c r="Y421" s="34"/>
      <c r="Z421" s="35"/>
      <c r="AA421" s="36"/>
      <c r="AB421" s="37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>
        <v>3.74</v>
      </c>
      <c r="BB421" s="35" t="e">
        <f t="array" aca="1" ref="BB421" ca="1">_xludf.XLOOKUP(C421,'PL TOTAL D0'!A:A,'PL TOTAL D0'!C:C,"")</f>
        <v>#NAME?</v>
      </c>
    </row>
    <row r="422" spans="1:54" ht="15.75" customHeight="1">
      <c r="A422" s="28" t="s">
        <v>18</v>
      </c>
      <c r="B422" s="42" t="s">
        <v>1541</v>
      </c>
      <c r="C422" s="43" t="s">
        <v>1542</v>
      </c>
      <c r="D422" s="7" t="s">
        <v>123</v>
      </c>
      <c r="E422" s="7" t="s">
        <v>124</v>
      </c>
      <c r="F422" s="7" t="s">
        <v>125</v>
      </c>
      <c r="G422" s="7" t="e">
        <f t="shared" ca="1" si="13"/>
        <v>#NAME?</v>
      </c>
      <c r="H422" s="29" t="s">
        <v>227</v>
      </c>
      <c r="I422" s="29" t="s">
        <v>41</v>
      </c>
      <c r="J422" s="7" t="str">
        <f t="shared" ref="J422:J456" si="20">IF(Q422=0,"Não","Sim")</f>
        <v>Não</v>
      </c>
      <c r="K422" s="30">
        <v>45391</v>
      </c>
      <c r="L422" s="7"/>
      <c r="M422" s="7" t="s">
        <v>28</v>
      </c>
      <c r="N422" s="31">
        <v>1.2E-2</v>
      </c>
      <c r="O422" s="7" t="s">
        <v>29</v>
      </c>
      <c r="P422" s="32">
        <v>0.1</v>
      </c>
      <c r="Q422" s="90"/>
      <c r="R422" s="90"/>
      <c r="S422" s="7" t="s">
        <v>220</v>
      </c>
      <c r="T422" s="6" t="s">
        <v>1543</v>
      </c>
      <c r="U422" s="7" t="s">
        <v>124</v>
      </c>
      <c r="V422" s="29" t="e">
        <f t="shared" ca="1" si="14"/>
        <v>#NAME?</v>
      </c>
      <c r="W422" s="7"/>
      <c r="X422" s="7" t="s">
        <v>32</v>
      </c>
      <c r="Y422" s="34" t="s">
        <v>222</v>
      </c>
      <c r="Z422" s="35"/>
      <c r="AA422" s="36">
        <v>45391</v>
      </c>
      <c r="AB422" s="37">
        <v>49075100014078</v>
      </c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>
        <v>395578.13</v>
      </c>
      <c r="AV422" s="35">
        <v>413847.6</v>
      </c>
      <c r="AW422" s="35">
        <v>416418.7</v>
      </c>
      <c r="AX422" s="35">
        <v>417343.3</v>
      </c>
      <c r="AY422" s="35">
        <v>444716.01</v>
      </c>
      <c r="AZ422" s="35">
        <v>463219.48</v>
      </c>
      <c r="BA422" s="35">
        <v>468162.38</v>
      </c>
      <c r="BB422" s="35" t="e">
        <f t="array" aca="1" ref="BB422" ca="1">_xludf.XLOOKUP(C422,'PL TOTAL D0'!A:A,'PL TOTAL D0'!C:C,"")</f>
        <v>#NAME?</v>
      </c>
    </row>
    <row r="423" spans="1:54" ht="15.75" customHeight="1">
      <c r="A423" s="28" t="s">
        <v>18</v>
      </c>
      <c r="B423" s="3" t="s">
        <v>1544</v>
      </c>
      <c r="C423" s="4" t="s">
        <v>1545</v>
      </c>
      <c r="D423" s="7" t="s">
        <v>110</v>
      </c>
      <c r="E423" s="7" t="s">
        <v>38</v>
      </c>
      <c r="F423" s="7" t="s">
        <v>217</v>
      </c>
      <c r="G423" s="7" t="e">
        <f t="shared" ca="1" si="13"/>
        <v>#NAME?</v>
      </c>
      <c r="H423" s="29" t="s">
        <v>218</v>
      </c>
      <c r="I423" s="29" t="s">
        <v>41</v>
      </c>
      <c r="J423" s="7" t="str">
        <f t="shared" si="20"/>
        <v>Não</v>
      </c>
      <c r="K423" s="30">
        <v>45166</v>
      </c>
      <c r="L423" s="30">
        <v>45525</v>
      </c>
      <c r="M423" s="7" t="s">
        <v>138</v>
      </c>
      <c r="N423" s="31">
        <v>1.6E-2</v>
      </c>
      <c r="O423" s="7" t="s">
        <v>29</v>
      </c>
      <c r="P423" s="32">
        <v>0.2</v>
      </c>
      <c r="Q423" s="90"/>
      <c r="R423" s="90"/>
      <c r="S423" s="7" t="s">
        <v>220</v>
      </c>
      <c r="T423" s="7" t="s">
        <v>1546</v>
      </c>
      <c r="U423" s="7" t="s">
        <v>38</v>
      </c>
      <c r="V423" s="29" t="e">
        <f t="shared" ca="1" si="14"/>
        <v>#NAME?</v>
      </c>
      <c r="W423" s="7"/>
      <c r="X423" s="7"/>
      <c r="Y423" s="34" t="s">
        <v>222</v>
      </c>
      <c r="Z423" s="35"/>
      <c r="AA423" s="36">
        <v>45166</v>
      </c>
      <c r="AB423" s="37">
        <v>49075100005370</v>
      </c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>
        <v>71148.86</v>
      </c>
      <c r="AN423" s="35">
        <v>71552.490000000005</v>
      </c>
      <c r="AO423" s="35">
        <v>71993.83</v>
      </c>
      <c r="AP423" s="35">
        <v>72378.33</v>
      </c>
      <c r="AQ423" s="35">
        <v>72798.95</v>
      </c>
      <c r="AR423" s="35">
        <v>73289.240000000005</v>
      </c>
      <c r="AS423" s="35">
        <v>73727.41</v>
      </c>
      <c r="AT423" s="35">
        <v>74163.19</v>
      </c>
      <c r="AU423" s="35">
        <v>74603.100000000006</v>
      </c>
      <c r="AV423" s="35">
        <v>75047.55</v>
      </c>
      <c r="AW423" s="35">
        <v>75470.2</v>
      </c>
      <c r="AX423" s="35">
        <v>75933.8</v>
      </c>
      <c r="AY423" s="35">
        <v>0</v>
      </c>
      <c r="AZ423" s="35">
        <v>0</v>
      </c>
      <c r="BA423" s="35">
        <v>0</v>
      </c>
      <c r="BB423" s="35" t="e">
        <f t="array" aca="1" ref="BB423" ca="1">_xludf.XLOOKUP(C423,'PL TOTAL D0'!A:A,'PL TOTAL D0'!C:C,"")</f>
        <v>#NAME?</v>
      </c>
    </row>
    <row r="424" spans="1:54" ht="15.75" customHeight="1">
      <c r="A424" s="28" t="s">
        <v>18</v>
      </c>
      <c r="B424" s="3" t="s">
        <v>1547</v>
      </c>
      <c r="C424" s="4" t="s">
        <v>1548</v>
      </c>
      <c r="D424" s="7" t="s">
        <v>19</v>
      </c>
      <c r="E424" s="7" t="s">
        <v>38</v>
      </c>
      <c r="F424" s="7" t="s">
        <v>446</v>
      </c>
      <c r="G424" s="7" t="e">
        <f t="shared" ca="1" si="13"/>
        <v>#NAME?</v>
      </c>
      <c r="H424" s="29" t="s">
        <v>227</v>
      </c>
      <c r="I424" s="29" t="s">
        <v>41</v>
      </c>
      <c r="J424" s="7" t="str">
        <f t="shared" si="20"/>
        <v>Não</v>
      </c>
      <c r="K424" s="30">
        <v>45267</v>
      </c>
      <c r="L424" s="7"/>
      <c r="M424" s="9" t="s">
        <v>251</v>
      </c>
      <c r="N424" s="10">
        <v>0</v>
      </c>
      <c r="O424" s="6" t="s">
        <v>41</v>
      </c>
      <c r="P424" s="11">
        <v>0</v>
      </c>
      <c r="Q424" s="33"/>
      <c r="R424" s="90"/>
      <c r="S424" s="7" t="s">
        <v>264</v>
      </c>
      <c r="T424" s="7" t="s">
        <v>1549</v>
      </c>
      <c r="U424" s="7" t="s">
        <v>38</v>
      </c>
      <c r="V424" s="29" t="e">
        <f t="shared" ca="1" si="14"/>
        <v>#NAME?</v>
      </c>
      <c r="W424" s="7"/>
      <c r="X424" s="7"/>
      <c r="Y424" s="34" t="s">
        <v>222</v>
      </c>
      <c r="Z424" s="35"/>
      <c r="AA424" s="36">
        <v>45267</v>
      </c>
      <c r="AB424" s="37">
        <v>49075100012997</v>
      </c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>
        <v>0</v>
      </c>
      <c r="AR424" s="35">
        <v>80064.81</v>
      </c>
      <c r="AS424" s="35">
        <v>80563.06</v>
      </c>
      <c r="AT424" s="35">
        <v>81039.789999999994</v>
      </c>
      <c r="AU424" s="35">
        <v>81408.34</v>
      </c>
      <c r="AV424" s="35">
        <v>82050</v>
      </c>
      <c r="AW424" s="35">
        <v>112397.2</v>
      </c>
      <c r="AX424" s="35">
        <v>133518.79999999999</v>
      </c>
      <c r="AY424" s="35">
        <v>0</v>
      </c>
      <c r="AZ424" s="35">
        <v>0</v>
      </c>
      <c r="BA424" s="35">
        <v>0</v>
      </c>
      <c r="BB424" s="35" t="e">
        <f t="array" aca="1" ref="BB424" ca="1">_xludf.XLOOKUP(C424,'PL TOTAL D0'!A:A,'PL TOTAL D0'!C:C,"")</f>
        <v>#NAME?</v>
      </c>
    </row>
    <row r="425" spans="1:54" ht="15.75" customHeight="1">
      <c r="A425" s="28" t="s">
        <v>18</v>
      </c>
      <c r="B425" s="3" t="s">
        <v>1550</v>
      </c>
      <c r="C425" s="4" t="s">
        <v>1551</v>
      </c>
      <c r="D425" s="7" t="s">
        <v>110</v>
      </c>
      <c r="E425" s="7" t="s">
        <v>38</v>
      </c>
      <c r="F425" s="7" t="s">
        <v>217</v>
      </c>
      <c r="G425" s="7" t="e">
        <f t="shared" ca="1" si="13"/>
        <v>#NAME?</v>
      </c>
      <c r="H425" s="29" t="s">
        <v>239</v>
      </c>
      <c r="I425" s="29" t="s">
        <v>286</v>
      </c>
      <c r="J425" s="7" t="str">
        <f t="shared" si="20"/>
        <v>Não</v>
      </c>
      <c r="K425" s="30">
        <v>45163</v>
      </c>
      <c r="L425" s="30"/>
      <c r="M425" s="7" t="s">
        <v>100</v>
      </c>
      <c r="N425" s="31">
        <v>0.01</v>
      </c>
      <c r="O425" s="7" t="s">
        <v>41</v>
      </c>
      <c r="P425" s="32">
        <v>0</v>
      </c>
      <c r="Q425" s="33"/>
      <c r="R425" s="33" t="s">
        <v>1552</v>
      </c>
      <c r="S425" s="7" t="s">
        <v>220</v>
      </c>
      <c r="T425" s="7" t="s">
        <v>1549</v>
      </c>
      <c r="U425" s="7" t="s">
        <v>38</v>
      </c>
      <c r="V425" s="29" t="e">
        <f t="shared" ca="1" si="14"/>
        <v>#NAME?</v>
      </c>
      <c r="W425" s="7"/>
      <c r="X425" s="7"/>
      <c r="Y425" s="34" t="s">
        <v>222</v>
      </c>
      <c r="Z425" s="35"/>
      <c r="AA425" s="36">
        <v>45163</v>
      </c>
      <c r="AB425" s="37">
        <v>49075100011516</v>
      </c>
      <c r="AC425" s="35"/>
      <c r="AD425" s="35"/>
      <c r="AE425" s="35"/>
      <c r="AF425" s="35"/>
      <c r="AG425" s="35"/>
      <c r="AH425" s="35"/>
      <c r="AI425" s="35">
        <v>0</v>
      </c>
      <c r="AJ425" s="35">
        <v>0</v>
      </c>
      <c r="AK425" s="35">
        <v>0</v>
      </c>
      <c r="AL425" s="35">
        <v>0</v>
      </c>
      <c r="AM425" s="35">
        <v>0</v>
      </c>
      <c r="AN425" s="35">
        <v>770341.47</v>
      </c>
      <c r="AO425" s="35">
        <v>774767</v>
      </c>
      <c r="AP425" s="35">
        <v>780858.65</v>
      </c>
      <c r="AQ425" s="35">
        <v>786142.8</v>
      </c>
      <c r="AR425" s="35">
        <v>791149.87</v>
      </c>
      <c r="AS425" s="35">
        <v>796697.82</v>
      </c>
      <c r="AT425" s="35">
        <v>992536.72</v>
      </c>
      <c r="AU425" s="35">
        <v>1038174.97</v>
      </c>
      <c r="AV425" s="35">
        <v>1060081</v>
      </c>
      <c r="AW425" s="35">
        <v>1088467</v>
      </c>
      <c r="AX425" s="35">
        <v>0</v>
      </c>
      <c r="AY425" s="35">
        <v>0</v>
      </c>
      <c r="AZ425" s="35">
        <v>0</v>
      </c>
      <c r="BA425" s="35">
        <v>0</v>
      </c>
      <c r="BB425" s="35" t="e">
        <f t="array" aca="1" ref="BB425" ca="1">_xludf.XLOOKUP(C425,'PL TOTAL D0'!A:A,'PL TOTAL D0'!C:C,"")</f>
        <v>#NAME?</v>
      </c>
    </row>
    <row r="426" spans="1:54" ht="15.75" customHeight="1">
      <c r="A426" s="28" t="s">
        <v>18</v>
      </c>
      <c r="B426" s="3" t="s">
        <v>1553</v>
      </c>
      <c r="C426" s="4" t="s">
        <v>1554</v>
      </c>
      <c r="D426" s="7" t="s">
        <v>19</v>
      </c>
      <c r="E426" s="7" t="s">
        <v>31</v>
      </c>
      <c r="F426" s="7" t="s">
        <v>738</v>
      </c>
      <c r="G426" s="7" t="e">
        <f t="shared" ca="1" si="13"/>
        <v>#NAME?</v>
      </c>
      <c r="H426" s="29" t="s">
        <v>227</v>
      </c>
      <c r="I426" s="29" t="s">
        <v>41</v>
      </c>
      <c r="J426" s="7" t="str">
        <f t="shared" si="20"/>
        <v>Não</v>
      </c>
      <c r="K426" s="30">
        <v>44973</v>
      </c>
      <c r="L426" s="28"/>
      <c r="M426" s="7" t="s">
        <v>138</v>
      </c>
      <c r="N426" s="118">
        <v>1.4999999999999999E-2</v>
      </c>
      <c r="O426" s="7" t="s">
        <v>29</v>
      </c>
      <c r="P426" s="32">
        <v>0.1</v>
      </c>
      <c r="Q426" s="47"/>
      <c r="R426" s="47"/>
      <c r="S426" s="7" t="s">
        <v>220</v>
      </c>
      <c r="T426" s="4" t="s">
        <v>133</v>
      </c>
      <c r="U426" s="7" t="s">
        <v>134</v>
      </c>
      <c r="V426" s="29" t="e">
        <f t="shared" ca="1" si="14"/>
        <v>#NAME?</v>
      </c>
      <c r="W426" s="7"/>
      <c r="X426" s="7"/>
      <c r="Y426" s="7" t="s">
        <v>222</v>
      </c>
      <c r="Z426" s="28"/>
      <c r="AA426" s="133">
        <v>44973</v>
      </c>
      <c r="AB426" s="134">
        <v>49075100005941</v>
      </c>
      <c r="AC426" s="28"/>
      <c r="AD426" s="28"/>
      <c r="AE426" s="28"/>
      <c r="AF426" s="144"/>
      <c r="AG426" s="132">
        <v>689994.38</v>
      </c>
      <c r="AH426" s="132">
        <v>685952.92</v>
      </c>
      <c r="AI426" s="35">
        <v>687270.9</v>
      </c>
      <c r="AJ426" s="132">
        <v>697627.07</v>
      </c>
      <c r="AK426" s="132">
        <v>911550.56</v>
      </c>
      <c r="AL426" s="35">
        <v>923030.07</v>
      </c>
      <c r="AM426" s="35">
        <v>927788.28</v>
      </c>
      <c r="AN426" s="35">
        <v>932100.04</v>
      </c>
      <c r="AO426" s="35">
        <v>804260.81</v>
      </c>
      <c r="AP426" s="35">
        <v>812554.67</v>
      </c>
      <c r="AQ426" s="35">
        <v>820967.38</v>
      </c>
      <c r="AR426" s="35">
        <v>817404.64</v>
      </c>
      <c r="AS426" s="35">
        <v>821869.41</v>
      </c>
      <c r="AT426" s="35">
        <v>828451.96</v>
      </c>
      <c r="AU426" s="35">
        <v>825193.77</v>
      </c>
      <c r="AV426" s="35">
        <v>823592.2</v>
      </c>
      <c r="AW426" s="35">
        <v>827435.9</v>
      </c>
      <c r="AX426" s="35">
        <v>836514.8</v>
      </c>
      <c r="AY426" s="35">
        <v>843242.58</v>
      </c>
      <c r="AZ426" s="35">
        <v>842113.44</v>
      </c>
      <c r="BA426" s="35">
        <v>839189.59</v>
      </c>
      <c r="BB426" s="35" t="e">
        <f t="array" aca="1" ref="BB426" ca="1">_xludf.XLOOKUP(C426,'PL TOTAL D0'!A:A,'PL TOTAL D0'!C:C,"")</f>
        <v>#NAME?</v>
      </c>
    </row>
    <row r="427" spans="1:54" ht="15.75" customHeight="1">
      <c r="A427" s="28" t="s">
        <v>18</v>
      </c>
      <c r="B427" s="3" t="s">
        <v>1555</v>
      </c>
      <c r="C427" s="4" t="s">
        <v>1556</v>
      </c>
      <c r="D427" s="7" t="s">
        <v>19</v>
      </c>
      <c r="E427" s="7" t="s">
        <v>124</v>
      </c>
      <c r="F427" s="7" t="s">
        <v>404</v>
      </c>
      <c r="G427" s="7" t="e">
        <f t="shared" ca="1" si="13"/>
        <v>#NAME?</v>
      </c>
      <c r="H427" s="29" t="s">
        <v>227</v>
      </c>
      <c r="I427" s="29" t="s">
        <v>41</v>
      </c>
      <c r="J427" s="7" t="str">
        <f t="shared" si="20"/>
        <v>Não</v>
      </c>
      <c r="K427" s="30">
        <v>45163</v>
      </c>
      <c r="L427" s="30"/>
      <c r="M427" s="7" t="s">
        <v>100</v>
      </c>
      <c r="N427" s="31">
        <v>0.01</v>
      </c>
      <c r="O427" s="7" t="s">
        <v>41</v>
      </c>
      <c r="P427" s="32">
        <v>0</v>
      </c>
      <c r="Q427" s="90"/>
      <c r="R427" s="33" t="s">
        <v>1557</v>
      </c>
      <c r="S427" s="7" t="s">
        <v>220</v>
      </c>
      <c r="T427" s="7" t="s">
        <v>1558</v>
      </c>
      <c r="U427" s="7" t="s">
        <v>38</v>
      </c>
      <c r="V427" s="29" t="e">
        <f t="shared" ca="1" si="14"/>
        <v>#NAME?</v>
      </c>
      <c r="W427" s="7"/>
      <c r="X427" s="7"/>
      <c r="Y427" s="34" t="s">
        <v>330</v>
      </c>
      <c r="Z427" s="35"/>
      <c r="AA427" s="36">
        <v>45163</v>
      </c>
      <c r="AB427" s="37">
        <v>49075100011524</v>
      </c>
      <c r="AC427" s="35"/>
      <c r="AD427" s="35"/>
      <c r="AE427" s="35"/>
      <c r="AF427" s="35">
        <v>0</v>
      </c>
      <c r="AG427" s="35">
        <v>0</v>
      </c>
      <c r="AH427" s="35">
        <v>0</v>
      </c>
      <c r="AI427" s="35">
        <v>0</v>
      </c>
      <c r="AJ427" s="35">
        <v>0</v>
      </c>
      <c r="AK427" s="35">
        <v>0</v>
      </c>
      <c r="AL427" s="35">
        <v>0</v>
      </c>
      <c r="AM427" s="35">
        <v>0</v>
      </c>
      <c r="AN427" s="35">
        <v>0</v>
      </c>
      <c r="AO427" s="35">
        <v>0</v>
      </c>
      <c r="AP427" s="35">
        <v>0</v>
      </c>
      <c r="AQ427" s="35">
        <v>0</v>
      </c>
      <c r="AR427" s="35">
        <v>0</v>
      </c>
      <c r="AS427" s="35">
        <v>0</v>
      </c>
      <c r="AT427" s="35">
        <v>0</v>
      </c>
      <c r="AU427" s="35">
        <v>0</v>
      </c>
      <c r="AV427" s="35">
        <v>80000</v>
      </c>
      <c r="AW427" s="35">
        <v>80646.039999999994</v>
      </c>
      <c r="AX427" s="35">
        <v>81389.09</v>
      </c>
      <c r="AY427" s="35">
        <v>82052.3</v>
      </c>
      <c r="AZ427" s="35">
        <v>82751.039999999994</v>
      </c>
      <c r="BA427" s="35">
        <v>83295.179999999993</v>
      </c>
      <c r="BB427" s="35" t="e">
        <f t="array" aca="1" ref="BB427" ca="1">_xludf.XLOOKUP(C427,'PL TOTAL D0'!A:A,'PL TOTAL D0'!C:C,"")</f>
        <v>#NAME?</v>
      </c>
    </row>
    <row r="428" spans="1:54" ht="15.75" customHeight="1">
      <c r="A428" s="28" t="s">
        <v>18</v>
      </c>
      <c r="B428" s="14" t="s">
        <v>1559</v>
      </c>
      <c r="C428" s="4" t="s">
        <v>1560</v>
      </c>
      <c r="D428" s="7" t="s">
        <v>19</v>
      </c>
      <c r="E428" s="7" t="s">
        <v>20</v>
      </c>
      <c r="F428" s="7" t="s">
        <v>339</v>
      </c>
      <c r="G428" s="7" t="e">
        <f t="shared" ca="1" si="13"/>
        <v>#NAME?</v>
      </c>
      <c r="H428" s="29" t="s">
        <v>227</v>
      </c>
      <c r="I428" s="29" t="s">
        <v>41</v>
      </c>
      <c r="J428" s="7" t="str">
        <f t="shared" si="20"/>
        <v>Não</v>
      </c>
      <c r="K428" s="30">
        <v>45028</v>
      </c>
      <c r="L428" s="7"/>
      <c r="M428" s="7" t="s">
        <v>138</v>
      </c>
      <c r="N428" s="31">
        <v>1.4999999999999999E-2</v>
      </c>
      <c r="O428" s="7" t="s">
        <v>29</v>
      </c>
      <c r="P428" s="32">
        <v>0.1</v>
      </c>
      <c r="Q428" s="33"/>
      <c r="R428" s="33"/>
      <c r="S428" s="7" t="s">
        <v>220</v>
      </c>
      <c r="T428" s="7" t="s">
        <v>1561</v>
      </c>
      <c r="U428" s="7" t="s">
        <v>94</v>
      </c>
      <c r="V428" s="29" t="e">
        <f t="shared" ca="1" si="14"/>
        <v>#NAME?</v>
      </c>
      <c r="W428" s="7"/>
      <c r="X428" s="7"/>
      <c r="Y428" s="34" t="s">
        <v>222</v>
      </c>
      <c r="Z428" s="35"/>
      <c r="AA428" s="36">
        <v>45028</v>
      </c>
      <c r="AB428" s="37">
        <v>49075100009112</v>
      </c>
      <c r="AC428" s="35"/>
      <c r="AD428" s="35"/>
      <c r="AE428" s="35"/>
      <c r="AF428" s="35"/>
      <c r="AG428" s="35"/>
      <c r="AH428" s="35">
        <v>0</v>
      </c>
      <c r="AI428" s="35">
        <v>546983.69999999995</v>
      </c>
      <c r="AJ428" s="35">
        <v>569712.92000000004</v>
      </c>
      <c r="AK428" s="35">
        <v>599690.17000000004</v>
      </c>
      <c r="AL428" s="35">
        <v>641342.23</v>
      </c>
      <c r="AM428" s="35">
        <v>637489.29</v>
      </c>
      <c r="AN428" s="35">
        <v>661262.77</v>
      </c>
      <c r="AO428" s="35">
        <v>665519.79</v>
      </c>
      <c r="AP428" s="35">
        <v>680406.48</v>
      </c>
      <c r="AQ428" s="35">
        <v>728909.45</v>
      </c>
      <c r="AR428" s="35">
        <v>718767.34</v>
      </c>
      <c r="AS428" s="35">
        <v>723223.94</v>
      </c>
      <c r="AT428" s="35">
        <v>731594.67</v>
      </c>
      <c r="AU428" s="35">
        <v>723448.31</v>
      </c>
      <c r="AV428" s="35">
        <v>730414.8</v>
      </c>
      <c r="AW428" s="35">
        <v>734737.3</v>
      </c>
      <c r="AX428" s="35">
        <v>744908.5</v>
      </c>
      <c r="AY428" s="35">
        <v>752580.22</v>
      </c>
      <c r="AZ428" s="35">
        <v>750229.52</v>
      </c>
      <c r="BA428" s="35">
        <v>742514.09</v>
      </c>
      <c r="BB428" s="35" t="e">
        <f t="array" aca="1" ref="BB428" ca="1">_xludf.XLOOKUP(C428,'PL TOTAL D0'!A:A,'PL TOTAL D0'!C:C,"")</f>
        <v>#NAME?</v>
      </c>
    </row>
    <row r="429" spans="1:54" ht="15.75" customHeight="1">
      <c r="A429" s="28" t="s">
        <v>18</v>
      </c>
      <c r="B429" s="41" t="s">
        <v>1562</v>
      </c>
      <c r="C429" s="4" t="s">
        <v>1563</v>
      </c>
      <c r="D429" s="7" t="s">
        <v>225</v>
      </c>
      <c r="E429" s="7" t="s">
        <v>124</v>
      </c>
      <c r="F429" s="7" t="s">
        <v>226</v>
      </c>
      <c r="G429" s="7" t="e">
        <f t="shared" ca="1" si="13"/>
        <v>#NAME?</v>
      </c>
      <c r="H429" s="29" t="s">
        <v>227</v>
      </c>
      <c r="I429" s="29" t="s">
        <v>41</v>
      </c>
      <c r="J429" s="7" t="str">
        <f t="shared" si="20"/>
        <v>Sim</v>
      </c>
      <c r="K429" s="30">
        <v>45209</v>
      </c>
      <c r="L429" s="7"/>
      <c r="M429" s="7" t="s">
        <v>100</v>
      </c>
      <c r="N429" s="31">
        <v>1.2E-2</v>
      </c>
      <c r="O429" s="7" t="s">
        <v>41</v>
      </c>
      <c r="P429" s="32">
        <v>0</v>
      </c>
      <c r="Q429" s="14" t="s">
        <v>1564</v>
      </c>
      <c r="R429" s="33"/>
      <c r="S429" s="7" t="s">
        <v>220</v>
      </c>
      <c r="T429" s="7" t="s">
        <v>1565</v>
      </c>
      <c r="U429" s="7" t="s">
        <v>124</v>
      </c>
      <c r="V429" s="29" t="e">
        <f t="shared" ca="1" si="14"/>
        <v>#NAME?</v>
      </c>
      <c r="W429" s="7"/>
      <c r="X429" s="7"/>
      <c r="Y429" s="34" t="s">
        <v>222</v>
      </c>
      <c r="Z429" s="35"/>
      <c r="AA429" s="36">
        <v>45209</v>
      </c>
      <c r="AB429" s="37">
        <v>49075100012520</v>
      </c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>
        <v>0</v>
      </c>
      <c r="AO429" s="35">
        <v>398364.46</v>
      </c>
      <c r="AP429" s="35">
        <v>401238.27</v>
      </c>
      <c r="AQ429" s="35">
        <v>404093.6</v>
      </c>
      <c r="AR429" s="35">
        <v>407558.7</v>
      </c>
      <c r="AS429" s="35">
        <v>66022.77</v>
      </c>
      <c r="AT429" s="35">
        <v>66386.28</v>
      </c>
      <c r="AU429" s="35">
        <v>66844.740000000005</v>
      </c>
      <c r="AV429" s="35">
        <v>67277.070000000007</v>
      </c>
      <c r="AW429" s="35">
        <v>67716.53</v>
      </c>
      <c r="AX429" s="35">
        <v>68261.7</v>
      </c>
      <c r="AY429" s="35">
        <v>68778.42</v>
      </c>
      <c r="AZ429" s="35">
        <v>229232.87</v>
      </c>
      <c r="BA429" s="35">
        <v>231582.84</v>
      </c>
      <c r="BB429" s="35" t="e">
        <f t="array" aca="1" ref="BB429" ca="1">_xludf.XLOOKUP(C429,'PL TOTAL D0'!A:A,'PL TOTAL D0'!C:C,"")</f>
        <v>#NAME?</v>
      </c>
    </row>
    <row r="430" spans="1:54" ht="15.75" customHeight="1">
      <c r="A430" s="28" t="s">
        <v>18</v>
      </c>
      <c r="B430" s="3" t="s">
        <v>1566</v>
      </c>
      <c r="C430" s="4" t="s">
        <v>1567</v>
      </c>
      <c r="D430" s="7" t="s">
        <v>19</v>
      </c>
      <c r="E430" s="7" t="s">
        <v>38</v>
      </c>
      <c r="F430" s="7" t="s">
        <v>39</v>
      </c>
      <c r="G430" s="7" t="e">
        <f t="shared" ca="1" si="13"/>
        <v>#NAME?</v>
      </c>
      <c r="H430" s="29" t="s">
        <v>227</v>
      </c>
      <c r="I430" s="29" t="s">
        <v>41</v>
      </c>
      <c r="J430" s="7" t="str">
        <f t="shared" si="20"/>
        <v>Sim</v>
      </c>
      <c r="K430" s="30">
        <v>44971</v>
      </c>
      <c r="L430" s="7"/>
      <c r="M430" s="7" t="s">
        <v>100</v>
      </c>
      <c r="N430" s="31">
        <v>7.0000000000000001E-3</v>
      </c>
      <c r="O430" s="7" t="s">
        <v>41</v>
      </c>
      <c r="P430" s="32">
        <v>0</v>
      </c>
      <c r="Q430" s="71" t="s">
        <v>1568</v>
      </c>
      <c r="R430" s="47"/>
      <c r="S430" s="7" t="s">
        <v>220</v>
      </c>
      <c r="T430" s="7" t="s">
        <v>1569</v>
      </c>
      <c r="U430" s="7" t="s">
        <v>38</v>
      </c>
      <c r="V430" s="29" t="e">
        <f t="shared" ca="1" si="14"/>
        <v>#NAME?</v>
      </c>
      <c r="W430" s="7"/>
      <c r="X430" s="7"/>
      <c r="Y430" s="34" t="s">
        <v>222</v>
      </c>
      <c r="Z430" s="35"/>
      <c r="AA430" s="36">
        <v>44971</v>
      </c>
      <c r="AB430" s="37">
        <v>49075100012539</v>
      </c>
      <c r="AC430" s="35"/>
      <c r="AD430" s="35"/>
      <c r="AE430" s="35"/>
      <c r="AF430" s="35">
        <v>0</v>
      </c>
      <c r="AG430" s="35">
        <v>1110727.78</v>
      </c>
      <c r="AH430" s="35">
        <v>2743133.96</v>
      </c>
      <c r="AI430" s="35">
        <v>2763862.97</v>
      </c>
      <c r="AJ430" s="35">
        <v>2795420.34</v>
      </c>
      <c r="AK430" s="35">
        <v>3088831.62</v>
      </c>
      <c r="AL430" s="35">
        <v>3118395.57</v>
      </c>
      <c r="AM430" s="35">
        <v>3151164.23</v>
      </c>
      <c r="AN430" s="35">
        <v>3126195.15</v>
      </c>
      <c r="AO430" s="35">
        <v>3155608.43</v>
      </c>
      <c r="AP430" s="35">
        <v>3211508.29</v>
      </c>
      <c r="AQ430" s="35">
        <v>3238270.45</v>
      </c>
      <c r="AR430" s="35">
        <v>3390746.18</v>
      </c>
      <c r="AS430" s="35">
        <v>23394.6</v>
      </c>
      <c r="AT430" s="35">
        <v>23577.54</v>
      </c>
      <c r="AU430" s="35">
        <v>23611.7</v>
      </c>
      <c r="AV430" s="35">
        <v>23779.99</v>
      </c>
      <c r="AW430" s="35">
        <v>23921.040000000001</v>
      </c>
      <c r="AX430" s="35">
        <v>24130.15</v>
      </c>
      <c r="AY430" s="35">
        <v>114319.62</v>
      </c>
      <c r="AZ430" s="35">
        <v>115242.23</v>
      </c>
      <c r="BA430" s="35">
        <v>116253.16</v>
      </c>
      <c r="BB430" s="35" t="e">
        <f t="array" aca="1" ref="BB430" ca="1">_xludf.XLOOKUP(C430,'PL TOTAL D0'!A:A,'PL TOTAL D0'!C:C,"")</f>
        <v>#NAME?</v>
      </c>
    </row>
    <row r="431" spans="1:54" ht="15.75" customHeight="1">
      <c r="A431" s="28" t="s">
        <v>18</v>
      </c>
      <c r="B431" s="3" t="s">
        <v>1566</v>
      </c>
      <c r="C431" s="4" t="s">
        <v>1570</v>
      </c>
      <c r="D431" s="7" t="s">
        <v>19</v>
      </c>
      <c r="E431" s="7" t="s">
        <v>38</v>
      </c>
      <c r="F431" s="7" t="s">
        <v>39</v>
      </c>
      <c r="G431" s="7" t="e">
        <f t="shared" ca="1" si="13"/>
        <v>#NAME?</v>
      </c>
      <c r="H431" s="29" t="s">
        <v>239</v>
      </c>
      <c r="I431" s="29" t="s">
        <v>240</v>
      </c>
      <c r="J431" s="7" t="str">
        <f t="shared" si="20"/>
        <v>Não</v>
      </c>
      <c r="K431" s="30">
        <v>45163</v>
      </c>
      <c r="L431" s="30"/>
      <c r="M431" s="7" t="s">
        <v>132</v>
      </c>
      <c r="N431" s="31">
        <v>2.5000000000000001E-2</v>
      </c>
      <c r="O431" s="7" t="s">
        <v>260</v>
      </c>
      <c r="P431" s="32">
        <v>0.2</v>
      </c>
      <c r="Q431" s="33"/>
      <c r="R431" s="33"/>
      <c r="S431" s="7" t="s">
        <v>220</v>
      </c>
      <c r="T431" s="7" t="s">
        <v>1569</v>
      </c>
      <c r="U431" s="7" t="s">
        <v>38</v>
      </c>
      <c r="V431" s="29" t="e">
        <f t="shared" ca="1" si="14"/>
        <v>#NAME?</v>
      </c>
      <c r="W431" s="7"/>
      <c r="X431" s="7"/>
      <c r="Y431" s="34" t="s">
        <v>222</v>
      </c>
      <c r="Z431" s="35"/>
      <c r="AA431" s="36">
        <v>45163</v>
      </c>
      <c r="AB431" s="37">
        <v>49075100011532</v>
      </c>
      <c r="AC431" s="35"/>
      <c r="AD431" s="35"/>
      <c r="AE431" s="35"/>
      <c r="AF431" s="35">
        <v>0</v>
      </c>
      <c r="AG431" s="35">
        <v>0</v>
      </c>
      <c r="AH431" s="35">
        <v>0</v>
      </c>
      <c r="AI431" s="35">
        <v>0</v>
      </c>
      <c r="AJ431" s="35">
        <v>0</v>
      </c>
      <c r="AK431" s="35">
        <v>0</v>
      </c>
      <c r="AL431" s="35">
        <v>0</v>
      </c>
      <c r="AM431" s="35">
        <v>0</v>
      </c>
      <c r="AN431" s="35">
        <v>0</v>
      </c>
      <c r="AO431" s="35">
        <v>0</v>
      </c>
      <c r="AP431" s="35">
        <v>0</v>
      </c>
      <c r="AQ431" s="35">
        <v>0</v>
      </c>
      <c r="AR431" s="35">
        <v>0</v>
      </c>
      <c r="AS431" s="35">
        <v>0</v>
      </c>
      <c r="AT431" s="35">
        <v>0</v>
      </c>
      <c r="AU431" s="35">
        <v>0</v>
      </c>
      <c r="AV431" s="35">
        <v>0</v>
      </c>
      <c r="AW431" s="35">
        <v>0</v>
      </c>
      <c r="AX431" s="35">
        <v>0</v>
      </c>
      <c r="AY431" s="35">
        <v>0</v>
      </c>
      <c r="AZ431" s="35">
        <v>0</v>
      </c>
      <c r="BA431" s="35">
        <v>0</v>
      </c>
      <c r="BB431" s="35" t="e">
        <f t="array" aca="1" ref="BB431" ca="1">_xludf.XLOOKUP(C431,'PL TOTAL D0'!A:A,'PL TOTAL D0'!C:C,"")</f>
        <v>#NAME?</v>
      </c>
    </row>
    <row r="432" spans="1:54" ht="15.75" customHeight="1">
      <c r="A432" s="28" t="s">
        <v>18</v>
      </c>
      <c r="B432" s="17" t="s">
        <v>154</v>
      </c>
      <c r="C432" s="18" t="s">
        <v>155</v>
      </c>
      <c r="D432" s="7" t="s">
        <v>19</v>
      </c>
      <c r="E432" s="7" t="s">
        <v>20</v>
      </c>
      <c r="F432" s="7" t="s">
        <v>290</v>
      </c>
      <c r="G432" s="7" t="e">
        <f t="shared" ca="1" si="13"/>
        <v>#NAME?</v>
      </c>
      <c r="H432" s="29" t="s">
        <v>239</v>
      </c>
      <c r="I432" s="29" t="s">
        <v>395</v>
      </c>
      <c r="J432" s="7" t="str">
        <f t="shared" si="20"/>
        <v>Não</v>
      </c>
      <c r="K432" s="30">
        <v>45230</v>
      </c>
      <c r="L432" s="7"/>
      <c r="M432" s="7" t="s">
        <v>100</v>
      </c>
      <c r="N432" s="31">
        <v>1.2E-2</v>
      </c>
      <c r="O432" s="7" t="s">
        <v>41</v>
      </c>
      <c r="P432" s="32">
        <v>0</v>
      </c>
      <c r="Q432" s="28"/>
      <c r="R432" s="139" t="s">
        <v>1571</v>
      </c>
      <c r="S432" s="7" t="s">
        <v>220</v>
      </c>
      <c r="T432" s="7" t="s">
        <v>1572</v>
      </c>
      <c r="U432" s="7" t="s">
        <v>94</v>
      </c>
      <c r="V432" s="29" t="e">
        <f t="shared" ca="1" si="14"/>
        <v>#NAME?</v>
      </c>
      <c r="W432" s="7"/>
      <c r="X432" s="7"/>
      <c r="Y432" s="34" t="s">
        <v>222</v>
      </c>
      <c r="Z432" s="35"/>
      <c r="AA432" s="36">
        <v>45230</v>
      </c>
      <c r="AB432" s="37">
        <v>49075100012547</v>
      </c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>
        <v>0</v>
      </c>
      <c r="AP432" s="35">
        <v>752677.66</v>
      </c>
      <c r="AQ432" s="35">
        <v>758454.81</v>
      </c>
      <c r="AR432" s="35">
        <v>765519.19</v>
      </c>
      <c r="AS432" s="35">
        <v>771665.74</v>
      </c>
      <c r="AT432" s="35">
        <v>778613.49</v>
      </c>
      <c r="AU432" s="35">
        <v>785016.41</v>
      </c>
      <c r="AV432" s="35">
        <v>790603.5</v>
      </c>
      <c r="AW432" s="35">
        <v>796840.5</v>
      </c>
      <c r="AX432" s="35">
        <v>803570.4</v>
      </c>
      <c r="AY432" s="35">
        <v>808811.81</v>
      </c>
      <c r="AZ432" s="35">
        <v>813482.26</v>
      </c>
      <c r="BA432" s="35">
        <v>814609.88</v>
      </c>
      <c r="BB432" s="35" t="e">
        <f t="array" aca="1" ref="BB432" ca="1">_xludf.XLOOKUP(C432,'PL TOTAL D0'!A:A,'PL TOTAL D0'!C:C,"")</f>
        <v>#NAME?</v>
      </c>
    </row>
    <row r="433" spans="1:54" ht="15.75" customHeight="1">
      <c r="A433" s="28" t="s">
        <v>18</v>
      </c>
      <c r="B433" s="17" t="s">
        <v>1573</v>
      </c>
      <c r="C433" s="18" t="s">
        <v>1574</v>
      </c>
      <c r="D433" s="7" t="s">
        <v>19</v>
      </c>
      <c r="E433" s="7" t="s">
        <v>38</v>
      </c>
      <c r="F433" s="7" t="s">
        <v>530</v>
      </c>
      <c r="G433" s="7" t="e">
        <f t="shared" ca="1" si="13"/>
        <v>#NAME?</v>
      </c>
      <c r="H433" s="29" t="s">
        <v>245</v>
      </c>
      <c r="I433" s="29" t="s">
        <v>298</v>
      </c>
      <c r="J433" s="7" t="str">
        <f t="shared" si="20"/>
        <v>Não</v>
      </c>
      <c r="K433" s="30">
        <v>45495</v>
      </c>
      <c r="L433" s="7"/>
      <c r="M433" s="7" t="s">
        <v>100</v>
      </c>
      <c r="N433" s="31">
        <v>1.2E-2</v>
      </c>
      <c r="O433" s="7" t="s">
        <v>41</v>
      </c>
      <c r="P433" s="32">
        <v>0</v>
      </c>
      <c r="Q433" s="28"/>
      <c r="R433" s="139"/>
      <c r="S433" s="7" t="s">
        <v>220</v>
      </c>
      <c r="T433" s="7" t="s">
        <v>1575</v>
      </c>
      <c r="U433" s="7" t="s">
        <v>112</v>
      </c>
      <c r="V433" s="29" t="e">
        <f t="shared" ca="1" si="14"/>
        <v>#NAME?</v>
      </c>
      <c r="W433" s="7"/>
      <c r="X433" s="7" t="s">
        <v>230</v>
      </c>
      <c r="Y433" s="34" t="s">
        <v>222</v>
      </c>
      <c r="Z433" s="35"/>
      <c r="AA433" s="36">
        <v>45495</v>
      </c>
      <c r="AB433" s="37">
        <v>49075100015521</v>
      </c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>
        <v>0</v>
      </c>
      <c r="AY433" s="35">
        <v>0</v>
      </c>
      <c r="AZ433" s="35">
        <v>0</v>
      </c>
      <c r="BA433" s="35">
        <v>0</v>
      </c>
      <c r="BB433" s="35" t="e">
        <f t="array" aca="1" ref="BB433" ca="1">_xludf.XLOOKUP(C433,'PL TOTAL D0'!A:A,'PL TOTAL D0'!C:C,"")</f>
        <v>#NAME?</v>
      </c>
    </row>
    <row r="434" spans="1:54" ht="15.75" customHeight="1">
      <c r="A434" s="28" t="s">
        <v>18</v>
      </c>
      <c r="B434" s="28" t="s">
        <v>1576</v>
      </c>
      <c r="C434" s="15" t="s">
        <v>1577</v>
      </c>
      <c r="D434" s="7" t="s">
        <v>19</v>
      </c>
      <c r="E434" s="7" t="s">
        <v>124</v>
      </c>
      <c r="F434" s="7" t="s">
        <v>244</v>
      </c>
      <c r="G434" s="7" t="e">
        <f t="shared" ca="1" si="13"/>
        <v>#NAME?</v>
      </c>
      <c r="H434" s="29" t="s">
        <v>227</v>
      </c>
      <c r="I434" s="29" t="s">
        <v>41</v>
      </c>
      <c r="J434" s="7" t="str">
        <f t="shared" si="20"/>
        <v>Não</v>
      </c>
      <c r="K434" s="30">
        <v>45371</v>
      </c>
      <c r="L434" s="7"/>
      <c r="M434" s="7" t="s">
        <v>251</v>
      </c>
      <c r="N434" s="31">
        <v>0</v>
      </c>
      <c r="O434" s="7" t="s">
        <v>41</v>
      </c>
      <c r="P434" s="32">
        <v>0</v>
      </c>
      <c r="Q434" s="28"/>
      <c r="R434" s="139"/>
      <c r="S434" s="7" t="s">
        <v>220</v>
      </c>
      <c r="T434" s="12" t="s">
        <v>1578</v>
      </c>
      <c r="U434" s="7" t="s">
        <v>124</v>
      </c>
      <c r="V434" s="29" t="e">
        <f t="shared" ca="1" si="14"/>
        <v>#NAME?</v>
      </c>
      <c r="W434" s="7"/>
      <c r="X434" s="7"/>
      <c r="Y434" s="34" t="s">
        <v>222</v>
      </c>
      <c r="Z434" s="35"/>
      <c r="AA434" s="36">
        <v>45371</v>
      </c>
      <c r="AB434" s="37">
        <v>49075100013829</v>
      </c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>
        <v>6155.03</v>
      </c>
      <c r="AU434" s="35">
        <v>9246.64</v>
      </c>
      <c r="AV434" s="35">
        <v>2407.6999999999998</v>
      </c>
      <c r="AW434" s="35">
        <v>3039.78</v>
      </c>
      <c r="AX434" s="35">
        <v>0</v>
      </c>
      <c r="AY434" s="35">
        <v>0</v>
      </c>
      <c r="AZ434" s="35">
        <v>0</v>
      </c>
      <c r="BA434" s="35">
        <v>0</v>
      </c>
      <c r="BB434" s="35" t="e">
        <f t="array" aca="1" ref="BB434" ca="1">_xludf.XLOOKUP(C434,'PL TOTAL D0'!A:A,'PL TOTAL D0'!C:C,"")</f>
        <v>#NAME?</v>
      </c>
    </row>
    <row r="435" spans="1:54" ht="15.75" customHeight="1">
      <c r="A435" s="28" t="s">
        <v>18</v>
      </c>
      <c r="B435" s="14" t="s">
        <v>1579</v>
      </c>
      <c r="C435" s="4" t="s">
        <v>1580</v>
      </c>
      <c r="D435" s="7" t="s">
        <v>19</v>
      </c>
      <c r="E435" s="7" t="s">
        <v>124</v>
      </c>
      <c r="F435" s="7" t="s">
        <v>238</v>
      </c>
      <c r="G435" s="7" t="e">
        <f t="shared" ca="1" si="13"/>
        <v>#NAME?</v>
      </c>
      <c r="H435" s="29" t="s">
        <v>227</v>
      </c>
      <c r="I435" s="29" t="s">
        <v>41</v>
      </c>
      <c r="J435" s="7" t="str">
        <f t="shared" si="20"/>
        <v>Não</v>
      </c>
      <c r="K435" s="30">
        <v>44917</v>
      </c>
      <c r="L435" s="7"/>
      <c r="M435" s="7" t="s">
        <v>100</v>
      </c>
      <c r="N435" s="31">
        <v>1.2E-2</v>
      </c>
      <c r="O435" s="7" t="s">
        <v>41</v>
      </c>
      <c r="P435" s="32">
        <v>0</v>
      </c>
      <c r="Q435" s="47"/>
      <c r="R435" s="33" t="s">
        <v>1581</v>
      </c>
      <c r="S435" s="7" t="s">
        <v>220</v>
      </c>
      <c r="T435" s="7" t="s">
        <v>1582</v>
      </c>
      <c r="U435" s="7" t="s">
        <v>124</v>
      </c>
      <c r="V435" s="29" t="e">
        <f t="shared" ca="1" si="14"/>
        <v>#NAME?</v>
      </c>
      <c r="W435" s="7"/>
      <c r="X435" s="7"/>
      <c r="Y435" s="34" t="s">
        <v>330</v>
      </c>
      <c r="Z435" s="35"/>
      <c r="AA435" s="36">
        <v>44917</v>
      </c>
      <c r="AB435" s="37">
        <v>49075100005966</v>
      </c>
      <c r="AC435" s="35"/>
      <c r="AD435" s="35"/>
      <c r="AE435" s="35">
        <v>100282.58</v>
      </c>
      <c r="AF435" s="35">
        <v>101372.7</v>
      </c>
      <c r="AG435" s="35">
        <v>102150.96</v>
      </c>
      <c r="AH435" s="35">
        <v>103256.95</v>
      </c>
      <c r="AI435" s="35">
        <v>104029.31</v>
      </c>
      <c r="AJ435" s="35">
        <v>105096.22</v>
      </c>
      <c r="AK435" s="35">
        <v>64890.58</v>
      </c>
      <c r="AL435" s="35">
        <v>65383.65</v>
      </c>
      <c r="AM435" s="35">
        <v>65991.55</v>
      </c>
      <c r="AN435" s="35">
        <v>66496.23</v>
      </c>
      <c r="AO435" s="35">
        <v>67044.490000000005</v>
      </c>
      <c r="AP435" s="35">
        <v>77457.41</v>
      </c>
      <c r="AQ435" s="35">
        <v>77641.710000000006</v>
      </c>
      <c r="AR435" s="35">
        <v>78321.16</v>
      </c>
      <c r="AS435" s="35">
        <v>78926.080000000002</v>
      </c>
      <c r="AT435" s="35">
        <v>79591.77</v>
      </c>
      <c r="AU435" s="35">
        <v>80133.649999999994</v>
      </c>
      <c r="AV435" s="35">
        <v>80716.02</v>
      </c>
      <c r="AW435" s="35">
        <v>141198.29999999999</v>
      </c>
      <c r="AX435" s="35">
        <v>142386.6</v>
      </c>
      <c r="AY435" s="35">
        <v>173759.48</v>
      </c>
      <c r="AZ435" s="35">
        <v>174999.31</v>
      </c>
      <c r="BA435" s="35">
        <v>176683.39</v>
      </c>
      <c r="BB435" s="35" t="e">
        <f t="array" aca="1" ref="BB435" ca="1">_xludf.XLOOKUP(C435,'PL TOTAL D0'!A:A,'PL TOTAL D0'!C:C,"")</f>
        <v>#NAME?</v>
      </c>
    </row>
    <row r="436" spans="1:54" ht="15.75" customHeight="1">
      <c r="A436" s="28" t="s">
        <v>18</v>
      </c>
      <c r="B436" s="14" t="s">
        <v>1583</v>
      </c>
      <c r="C436" s="4" t="s">
        <v>1584</v>
      </c>
      <c r="D436" s="7" t="s">
        <v>19</v>
      </c>
      <c r="E436" s="7" t="s">
        <v>20</v>
      </c>
      <c r="F436" s="7" t="s">
        <v>290</v>
      </c>
      <c r="G436" s="7" t="e">
        <f t="shared" ca="1" si="13"/>
        <v>#NAME?</v>
      </c>
      <c r="H436" s="29" t="s">
        <v>239</v>
      </c>
      <c r="I436" s="29" t="s">
        <v>286</v>
      </c>
      <c r="J436" s="7" t="str">
        <f t="shared" si="20"/>
        <v>Não</v>
      </c>
      <c r="K436" s="30">
        <v>45027</v>
      </c>
      <c r="L436" s="7"/>
      <c r="M436" s="7" t="s">
        <v>132</v>
      </c>
      <c r="N436" s="31">
        <v>2.5000000000000001E-2</v>
      </c>
      <c r="O436" s="7" t="s">
        <v>260</v>
      </c>
      <c r="P436" s="32">
        <v>0.2</v>
      </c>
      <c r="Q436" s="33"/>
      <c r="R436" s="33"/>
      <c r="S436" s="7" t="s">
        <v>220</v>
      </c>
      <c r="T436" s="7" t="s">
        <v>1585</v>
      </c>
      <c r="U436" s="7" t="s">
        <v>94</v>
      </c>
      <c r="V436" s="29" t="e">
        <f t="shared" ca="1" si="14"/>
        <v>#NAME?</v>
      </c>
      <c r="W436" s="7"/>
      <c r="X436" s="7"/>
      <c r="Y436" s="34" t="s">
        <v>222</v>
      </c>
      <c r="Z436" s="35"/>
      <c r="AA436" s="36">
        <v>45027</v>
      </c>
      <c r="AB436" s="37">
        <v>49075100012555</v>
      </c>
      <c r="AC436" s="35"/>
      <c r="AD436" s="35"/>
      <c r="AE436" s="35"/>
      <c r="AF436" s="35"/>
      <c r="AG436" s="35"/>
      <c r="AH436" s="35">
        <v>1783320.01</v>
      </c>
      <c r="AI436" s="35">
        <v>1765182.14</v>
      </c>
      <c r="AJ436" s="35">
        <v>1534943.49</v>
      </c>
      <c r="AK436" s="35">
        <v>1453747.79</v>
      </c>
      <c r="AL436" s="35">
        <v>2025074.38</v>
      </c>
      <c r="AM436" s="35">
        <v>1770431.54</v>
      </c>
      <c r="AN436" s="35">
        <v>1560491.37</v>
      </c>
      <c r="AO436" s="35">
        <v>1240433.53</v>
      </c>
      <c r="AP436" s="35">
        <v>917600.49</v>
      </c>
      <c r="AQ436" s="35">
        <v>546664.05000000005</v>
      </c>
      <c r="AR436" s="35">
        <v>166370.9</v>
      </c>
      <c r="AS436" s="35">
        <v>5879.33</v>
      </c>
      <c r="AT436" s="35">
        <v>5744.77</v>
      </c>
      <c r="AU436" s="35">
        <v>5742.3</v>
      </c>
      <c r="AV436" s="35">
        <v>5738.9</v>
      </c>
      <c r="AW436" s="35">
        <v>5739.59</v>
      </c>
      <c r="AX436" s="35">
        <v>5744.33</v>
      </c>
      <c r="AY436" s="35">
        <v>0</v>
      </c>
      <c r="AZ436" s="35">
        <v>0</v>
      </c>
      <c r="BA436" s="35">
        <v>0</v>
      </c>
      <c r="BB436" s="35" t="e">
        <f t="array" aca="1" ref="BB436" ca="1">_xludf.XLOOKUP(C436,'PL TOTAL D0'!A:A,'PL TOTAL D0'!C:C,"")</f>
        <v>#NAME?</v>
      </c>
    </row>
    <row r="437" spans="1:54" ht="15.75" customHeight="1">
      <c r="A437" s="28" t="s">
        <v>18</v>
      </c>
      <c r="B437" s="3" t="s">
        <v>1586</v>
      </c>
      <c r="C437" s="4" t="s">
        <v>1587</v>
      </c>
      <c r="D437" s="7" t="s">
        <v>110</v>
      </c>
      <c r="E437" s="7" t="s">
        <v>38</v>
      </c>
      <c r="F437" s="7" t="s">
        <v>1588</v>
      </c>
      <c r="G437" s="7" t="e">
        <f t="shared" ca="1" si="13"/>
        <v>#NAME?</v>
      </c>
      <c r="H437" s="29" t="s">
        <v>227</v>
      </c>
      <c r="I437" s="29" t="s">
        <v>41</v>
      </c>
      <c r="J437" s="7" t="str">
        <f t="shared" si="20"/>
        <v>Não</v>
      </c>
      <c r="K437" s="30">
        <v>45121</v>
      </c>
      <c r="L437" s="7"/>
      <c r="M437" s="7" t="s">
        <v>1589</v>
      </c>
      <c r="N437" s="31">
        <v>0.01</v>
      </c>
      <c r="O437" s="7" t="s">
        <v>29</v>
      </c>
      <c r="P437" s="32">
        <v>0.1</v>
      </c>
      <c r="Q437" s="33"/>
      <c r="R437" s="33"/>
      <c r="S437" s="7" t="s">
        <v>220</v>
      </c>
      <c r="T437" s="7" t="s">
        <v>1590</v>
      </c>
      <c r="U437" s="7" t="s">
        <v>38</v>
      </c>
      <c r="V437" s="29" t="e">
        <f t="shared" ca="1" si="14"/>
        <v>#NAME?</v>
      </c>
      <c r="W437" s="7"/>
      <c r="X437" s="7"/>
      <c r="Y437" s="34" t="s">
        <v>222</v>
      </c>
      <c r="Z437" s="35"/>
      <c r="AA437" s="36">
        <v>45121</v>
      </c>
      <c r="AB437" s="37">
        <v>49075100006865</v>
      </c>
      <c r="AC437" s="35"/>
      <c r="AD437" s="35"/>
      <c r="AE437" s="35"/>
      <c r="AF437" s="35"/>
      <c r="AG437" s="35"/>
      <c r="AH437" s="35"/>
      <c r="AI437" s="35"/>
      <c r="AJ437" s="35"/>
      <c r="AK437" s="35"/>
      <c r="AL437" s="35">
        <v>936984.48</v>
      </c>
      <c r="AM437" s="35">
        <v>1639182.88</v>
      </c>
      <c r="AN437" s="35">
        <v>1651362.48</v>
      </c>
      <c r="AO437" s="35">
        <v>1659459.85</v>
      </c>
      <c r="AP437" s="35">
        <v>1918493.21</v>
      </c>
      <c r="AQ437" s="35">
        <v>1944601.82</v>
      </c>
      <c r="AR437" s="35">
        <v>1954335.64</v>
      </c>
      <c r="AS437" s="35">
        <v>1992127.38</v>
      </c>
      <c r="AT437" s="35">
        <v>2007276.64</v>
      </c>
      <c r="AU437" s="35">
        <v>2016913.58</v>
      </c>
      <c r="AV437" s="35">
        <v>2019914</v>
      </c>
      <c r="AW437" s="35">
        <v>2034480</v>
      </c>
      <c r="AX437" s="35">
        <v>2053456</v>
      </c>
      <c r="AY437" s="35">
        <v>2076246.44</v>
      </c>
      <c r="AZ437" s="35">
        <v>2085093.55</v>
      </c>
      <c r="BA437" s="35">
        <v>2121344.39</v>
      </c>
      <c r="BB437" s="35" t="e">
        <f t="array" aca="1" ref="BB437" ca="1">_xludf.XLOOKUP(C437,'PL TOTAL D0'!A:A,'PL TOTAL D0'!C:C,"")</f>
        <v>#NAME?</v>
      </c>
    </row>
    <row r="438" spans="1:54" ht="15.75" customHeight="1">
      <c r="A438" s="28" t="s">
        <v>18</v>
      </c>
      <c r="B438" s="3" t="s">
        <v>1591</v>
      </c>
      <c r="C438" s="4" t="s">
        <v>1592</v>
      </c>
      <c r="D438" s="7" t="s">
        <v>110</v>
      </c>
      <c r="E438" s="7" t="s">
        <v>38</v>
      </c>
      <c r="F438" s="7" t="s">
        <v>217</v>
      </c>
      <c r="G438" s="7" t="e">
        <f t="shared" ca="1" si="13"/>
        <v>#NAME?</v>
      </c>
      <c r="H438" s="29" t="s">
        <v>218</v>
      </c>
      <c r="I438" s="29" t="s">
        <v>41</v>
      </c>
      <c r="J438" s="7" t="str">
        <f t="shared" si="20"/>
        <v>Não</v>
      </c>
      <c r="K438" s="30">
        <v>45168</v>
      </c>
      <c r="L438" s="30">
        <v>45525</v>
      </c>
      <c r="M438" s="7" t="s">
        <v>28</v>
      </c>
      <c r="N438" s="31">
        <v>0.01</v>
      </c>
      <c r="O438" s="7" t="s">
        <v>41</v>
      </c>
      <c r="P438" s="32">
        <v>0</v>
      </c>
      <c r="Q438" s="33"/>
      <c r="R438" s="33"/>
      <c r="S438" s="7" t="s">
        <v>220</v>
      </c>
      <c r="T438" s="7" t="s">
        <v>1593</v>
      </c>
      <c r="U438" s="7" t="s">
        <v>38</v>
      </c>
      <c r="V438" s="29" t="e">
        <f t="shared" ca="1" si="14"/>
        <v>#NAME?</v>
      </c>
      <c r="W438" s="7"/>
      <c r="X438" s="7"/>
      <c r="Y438" s="34" t="s">
        <v>222</v>
      </c>
      <c r="Z438" s="35"/>
      <c r="AA438" s="36">
        <v>45168</v>
      </c>
      <c r="AB438" s="37">
        <v>49075100011540</v>
      </c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>
        <v>0</v>
      </c>
      <c r="AN438" s="35">
        <v>0.04</v>
      </c>
      <c r="AO438" s="35">
        <v>0.04</v>
      </c>
      <c r="AP438" s="35">
        <v>278931.46000000002</v>
      </c>
      <c r="AQ438" s="35">
        <v>300464.53999999998</v>
      </c>
      <c r="AR438" s="35">
        <v>297710.46000000002</v>
      </c>
      <c r="AS438" s="35">
        <v>293881.77</v>
      </c>
      <c r="AT438" s="35">
        <v>265516.79999999999</v>
      </c>
      <c r="AU438" s="35">
        <v>276597.73</v>
      </c>
      <c r="AV438" s="35">
        <v>276925.59999999998</v>
      </c>
      <c r="AW438" s="35">
        <v>273326.2</v>
      </c>
      <c r="AX438" s="35">
        <v>276624.2</v>
      </c>
      <c r="AY438" s="35">
        <v>0</v>
      </c>
      <c r="AZ438" s="35">
        <v>0</v>
      </c>
      <c r="BA438" s="35">
        <v>0</v>
      </c>
      <c r="BB438" s="35" t="e">
        <f t="array" aca="1" ref="BB438" ca="1">_xludf.XLOOKUP(C438,'PL TOTAL D0'!A:A,'PL TOTAL D0'!C:C,"")</f>
        <v>#NAME?</v>
      </c>
    </row>
    <row r="439" spans="1:54" ht="15.75" customHeight="1">
      <c r="A439" s="28" t="s">
        <v>18</v>
      </c>
      <c r="B439" s="3" t="s">
        <v>1594</v>
      </c>
      <c r="C439" s="4" t="s">
        <v>1595</v>
      </c>
      <c r="D439" s="7" t="s">
        <v>19</v>
      </c>
      <c r="E439" s="7" t="s">
        <v>124</v>
      </c>
      <c r="F439" s="7" t="s">
        <v>1050</v>
      </c>
      <c r="G439" s="7" t="e">
        <f t="shared" ca="1" si="13"/>
        <v>#NAME?</v>
      </c>
      <c r="H439" s="29" t="s">
        <v>227</v>
      </c>
      <c r="I439" s="29" t="s">
        <v>41</v>
      </c>
      <c r="J439" s="7" t="str">
        <f t="shared" si="20"/>
        <v>Não</v>
      </c>
      <c r="K439" s="30">
        <v>45610</v>
      </c>
      <c r="L439" s="30"/>
      <c r="M439" s="7" t="s">
        <v>28</v>
      </c>
      <c r="N439" s="31">
        <v>1.2E-2</v>
      </c>
      <c r="O439" s="7" t="s">
        <v>29</v>
      </c>
      <c r="P439" s="32">
        <v>0.1</v>
      </c>
      <c r="Q439" s="33"/>
      <c r="R439" s="33"/>
      <c r="S439" s="7" t="s">
        <v>220</v>
      </c>
      <c r="T439" s="7" t="s">
        <v>1596</v>
      </c>
      <c r="U439" s="7" t="s">
        <v>124</v>
      </c>
      <c r="V439" s="29" t="e">
        <f t="shared" ca="1" si="14"/>
        <v>#NAME?</v>
      </c>
      <c r="W439" s="7"/>
      <c r="X439" s="7" t="s">
        <v>32</v>
      </c>
      <c r="Y439" s="34"/>
      <c r="Z439" s="35"/>
      <c r="AA439" s="36"/>
      <c r="AB439" s="37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 t="e">
        <f t="array" aca="1" ref="BB439" ca="1">_xludf.XLOOKUP(C439,'PL TOTAL D0'!A:A,'PL TOTAL D0'!C:C,"")</f>
        <v>#NAME?</v>
      </c>
    </row>
    <row r="440" spans="1:54" ht="15.75" customHeight="1">
      <c r="A440" s="28" t="s">
        <v>18</v>
      </c>
      <c r="B440" s="3" t="s">
        <v>1597</v>
      </c>
      <c r="C440" s="4" t="s">
        <v>1598</v>
      </c>
      <c r="D440" s="7" t="s">
        <v>19</v>
      </c>
      <c r="E440" s="7" t="s">
        <v>20</v>
      </c>
      <c r="F440" s="7" t="s">
        <v>290</v>
      </c>
      <c r="G440" s="7" t="e">
        <f t="shared" ca="1" si="13"/>
        <v>#NAME?</v>
      </c>
      <c r="H440" s="29" t="s">
        <v>239</v>
      </c>
      <c r="I440" s="29" t="s">
        <v>286</v>
      </c>
      <c r="J440" s="7" t="str">
        <f t="shared" si="20"/>
        <v>Não</v>
      </c>
      <c r="K440" s="30">
        <v>44986</v>
      </c>
      <c r="L440" s="7"/>
      <c r="M440" s="7" t="s">
        <v>100</v>
      </c>
      <c r="N440" s="31">
        <v>1.2E-2</v>
      </c>
      <c r="O440" s="7" t="s">
        <v>41</v>
      </c>
      <c r="P440" s="32">
        <v>0</v>
      </c>
      <c r="Q440" s="33"/>
      <c r="R440" s="33"/>
      <c r="S440" s="7" t="s">
        <v>220</v>
      </c>
      <c r="T440" s="7" t="s">
        <v>1599</v>
      </c>
      <c r="U440" s="7" t="s">
        <v>94</v>
      </c>
      <c r="V440" s="29" t="e">
        <f t="shared" ca="1" si="14"/>
        <v>#NAME?</v>
      </c>
      <c r="W440" s="7"/>
      <c r="X440" s="7"/>
      <c r="Y440" s="34" t="s">
        <v>222</v>
      </c>
      <c r="Z440" s="35"/>
      <c r="AA440" s="36">
        <v>44986</v>
      </c>
      <c r="AB440" s="37">
        <v>49075100008868</v>
      </c>
      <c r="AC440" s="35"/>
      <c r="AD440" s="35"/>
      <c r="AE440" s="35"/>
      <c r="AF440" s="35"/>
      <c r="AG440" s="35">
        <v>152071.35999999999</v>
      </c>
      <c r="AH440" s="35">
        <v>127283.37</v>
      </c>
      <c r="AI440" s="35">
        <v>128816.6</v>
      </c>
      <c r="AJ440" s="35">
        <v>130817.66</v>
      </c>
      <c r="AK440" s="35">
        <v>136023.07</v>
      </c>
      <c r="AL440" s="35">
        <v>137240.07999999999</v>
      </c>
      <c r="AM440" s="35">
        <v>137914.67000000001</v>
      </c>
      <c r="AN440" s="35">
        <v>138132.74</v>
      </c>
      <c r="AO440" s="35">
        <v>139024.4</v>
      </c>
      <c r="AP440" s="35">
        <v>145608.01999999999</v>
      </c>
      <c r="AQ440" s="35">
        <v>146890.57999999999</v>
      </c>
      <c r="AR440" s="35">
        <v>147481.45000000001</v>
      </c>
      <c r="AS440" s="35">
        <v>148492.73000000001</v>
      </c>
      <c r="AT440" s="35">
        <v>158703.75</v>
      </c>
      <c r="AU440" s="35">
        <v>159134.29999999999</v>
      </c>
      <c r="AV440" s="35">
        <v>169930.7</v>
      </c>
      <c r="AW440" s="35">
        <v>188683.7</v>
      </c>
      <c r="AX440" s="35">
        <v>190204.6</v>
      </c>
      <c r="AY440" s="35">
        <v>191550.93</v>
      </c>
      <c r="AZ440" s="35">
        <v>192637.6</v>
      </c>
      <c r="BA440" s="35">
        <v>0</v>
      </c>
      <c r="BB440" s="35" t="e">
        <f t="array" aca="1" ref="BB440" ca="1">_xludf.XLOOKUP(C440,'PL TOTAL D0'!A:A,'PL TOTAL D0'!C:C,"")</f>
        <v>#NAME?</v>
      </c>
    </row>
    <row r="441" spans="1:54" ht="15.75" customHeight="1">
      <c r="A441" s="28" t="s">
        <v>18</v>
      </c>
      <c r="B441" s="3" t="s">
        <v>1600</v>
      </c>
      <c r="C441" s="4" t="s">
        <v>1601</v>
      </c>
      <c r="D441" s="7" t="s">
        <v>19</v>
      </c>
      <c r="E441" s="7" t="s">
        <v>20</v>
      </c>
      <c r="F441" s="7" t="s">
        <v>290</v>
      </c>
      <c r="G441" s="7" t="e">
        <f t="shared" ca="1" si="13"/>
        <v>#NAME?</v>
      </c>
      <c r="H441" s="29" t="s">
        <v>239</v>
      </c>
      <c r="I441" s="29" t="s">
        <v>286</v>
      </c>
      <c r="J441" s="7" t="str">
        <f t="shared" si="20"/>
        <v>Não</v>
      </c>
      <c r="K441" s="30">
        <v>45000</v>
      </c>
      <c r="L441" s="7"/>
      <c r="M441" s="7" t="s">
        <v>132</v>
      </c>
      <c r="N441" s="31">
        <v>2.5000000000000001E-2</v>
      </c>
      <c r="O441" s="7" t="s">
        <v>260</v>
      </c>
      <c r="P441" s="32">
        <v>0.2</v>
      </c>
      <c r="Q441" s="33"/>
      <c r="R441" s="33"/>
      <c r="S441" s="7" t="s">
        <v>220</v>
      </c>
      <c r="T441" s="7" t="s">
        <v>1599</v>
      </c>
      <c r="U441" s="7" t="s">
        <v>94</v>
      </c>
      <c r="V441" s="29" t="e">
        <f t="shared" ca="1" si="14"/>
        <v>#NAME?</v>
      </c>
      <c r="W441" s="7"/>
      <c r="X441" s="7"/>
      <c r="Y441" s="34" t="s">
        <v>222</v>
      </c>
      <c r="Z441" s="35"/>
      <c r="AA441" s="36">
        <v>45000</v>
      </c>
      <c r="AB441" s="37">
        <v>49075100008841</v>
      </c>
      <c r="AC441" s="35"/>
      <c r="AD441" s="35"/>
      <c r="AE441" s="35"/>
      <c r="AF441" s="35"/>
      <c r="AG441" s="35">
        <v>0</v>
      </c>
      <c r="AH441" s="35">
        <v>29418.53</v>
      </c>
      <c r="AI441" s="35">
        <v>34251.919999999998</v>
      </c>
      <c r="AJ441" s="35">
        <v>44968.78</v>
      </c>
      <c r="AK441" s="35">
        <v>78704.460000000006</v>
      </c>
      <c r="AL441" s="35">
        <v>97953.34</v>
      </c>
      <c r="AM441" s="35">
        <v>112828.31</v>
      </c>
      <c r="AN441" s="35">
        <v>117502.45</v>
      </c>
      <c r="AO441" s="35">
        <v>117141.19</v>
      </c>
      <c r="AP441" s="35">
        <v>125890.79</v>
      </c>
      <c r="AQ441" s="35">
        <v>131903.04999999999</v>
      </c>
      <c r="AR441" s="35">
        <v>122782.8</v>
      </c>
      <c r="AS441" s="35">
        <v>124471.72</v>
      </c>
      <c r="AT441" s="35">
        <v>136394.09</v>
      </c>
      <c r="AU441" s="35">
        <v>130721.36</v>
      </c>
      <c r="AV441" s="35">
        <v>126654.39999999999</v>
      </c>
      <c r="AW441" s="35">
        <v>146667.79999999999</v>
      </c>
      <c r="AX441" s="35">
        <v>150160.9</v>
      </c>
      <c r="AY441" s="35">
        <v>152964.06</v>
      </c>
      <c r="AZ441" s="35">
        <v>149863.21</v>
      </c>
      <c r="BA441" s="35">
        <v>0</v>
      </c>
      <c r="BB441" s="35" t="e">
        <f t="array" aca="1" ref="BB441" ca="1">_xludf.XLOOKUP(C441,'PL TOTAL D0'!A:A,'PL TOTAL D0'!C:C,"")</f>
        <v>#NAME?</v>
      </c>
    </row>
    <row r="442" spans="1:54" ht="15.75" customHeight="1">
      <c r="A442" s="28" t="s">
        <v>18</v>
      </c>
      <c r="B442" s="3" t="s">
        <v>1602</v>
      </c>
      <c r="C442" s="4" t="s">
        <v>1603</v>
      </c>
      <c r="D442" s="7" t="s">
        <v>19</v>
      </c>
      <c r="E442" s="7" t="s">
        <v>124</v>
      </c>
      <c r="F442" s="7" t="s">
        <v>244</v>
      </c>
      <c r="G442" s="7" t="e">
        <f t="shared" ca="1" si="13"/>
        <v>#NAME?</v>
      </c>
      <c r="H442" s="29" t="s">
        <v>239</v>
      </c>
      <c r="I442" s="29" t="s">
        <v>298</v>
      </c>
      <c r="J442" s="7" t="str">
        <f t="shared" si="20"/>
        <v>Não</v>
      </c>
      <c r="K442" s="30">
        <v>45306</v>
      </c>
      <c r="L442" s="7"/>
      <c r="M442" s="7" t="s">
        <v>100</v>
      </c>
      <c r="N442" s="31">
        <v>1.2E-2</v>
      </c>
      <c r="O442" s="7" t="s">
        <v>41</v>
      </c>
      <c r="P442" s="32">
        <v>0</v>
      </c>
      <c r="Q442" s="104"/>
      <c r="R442" s="33"/>
      <c r="S442" s="7" t="s">
        <v>220</v>
      </c>
      <c r="T442" s="7" t="s">
        <v>1604</v>
      </c>
      <c r="U442" s="7" t="s">
        <v>124</v>
      </c>
      <c r="V442" s="29" t="e">
        <f t="shared" ca="1" si="14"/>
        <v>#NAME?</v>
      </c>
      <c r="W442" s="7"/>
      <c r="X442" s="7"/>
      <c r="Y442" s="34" t="s">
        <v>222</v>
      </c>
      <c r="Z442" s="35"/>
      <c r="AA442" s="36">
        <v>45306</v>
      </c>
      <c r="AB442" s="37">
        <v>49075100013195</v>
      </c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>
        <v>0</v>
      </c>
      <c r="AS442" s="35">
        <v>0</v>
      </c>
      <c r="AT442" s="35">
        <v>0</v>
      </c>
      <c r="AU442" s="35">
        <v>0</v>
      </c>
      <c r="AV442" s="35">
        <v>0</v>
      </c>
      <c r="AW442" s="35">
        <v>0</v>
      </c>
      <c r="AX442" s="35">
        <v>0</v>
      </c>
      <c r="AY442" s="35">
        <v>0</v>
      </c>
      <c r="AZ442" s="35">
        <v>0</v>
      </c>
      <c r="BA442" s="35">
        <v>0</v>
      </c>
      <c r="BB442" s="35" t="e">
        <f t="array" aca="1" ref="BB442" ca="1">_xludf.XLOOKUP(C442,'PL TOTAL D0'!A:A,'PL TOTAL D0'!C:C,"")</f>
        <v>#NAME?</v>
      </c>
    </row>
    <row r="443" spans="1:54" ht="15.75" customHeight="1">
      <c r="A443" s="28" t="s">
        <v>18</v>
      </c>
      <c r="B443" s="42" t="s">
        <v>1605</v>
      </c>
      <c r="C443" s="43" t="s">
        <v>1606</v>
      </c>
      <c r="D443" s="7" t="s">
        <v>110</v>
      </c>
      <c r="E443" s="7" t="s">
        <v>38</v>
      </c>
      <c r="F443" s="7" t="s">
        <v>866</v>
      </c>
      <c r="G443" s="7" t="e">
        <f t="shared" ca="1" si="13"/>
        <v>#NAME?</v>
      </c>
      <c r="H443" s="29" t="s">
        <v>227</v>
      </c>
      <c r="I443" s="29" t="s">
        <v>41</v>
      </c>
      <c r="J443" s="7" t="str">
        <f t="shared" si="20"/>
        <v>Sim</v>
      </c>
      <c r="K443" s="30">
        <v>45419</v>
      </c>
      <c r="L443" s="7"/>
      <c r="M443" s="7" t="s">
        <v>28</v>
      </c>
      <c r="N443" s="31">
        <v>1.2E-2</v>
      </c>
      <c r="O443" s="7" t="s">
        <v>29</v>
      </c>
      <c r="P443" s="32">
        <v>0.1</v>
      </c>
      <c r="Q443" s="104" t="s">
        <v>1607</v>
      </c>
      <c r="R443" s="33"/>
      <c r="S443" s="7" t="s">
        <v>220</v>
      </c>
      <c r="T443" s="7" t="s">
        <v>1608</v>
      </c>
      <c r="U443" s="7" t="s">
        <v>38</v>
      </c>
      <c r="V443" s="29" t="e">
        <f t="shared" ca="1" si="14"/>
        <v>#NAME?</v>
      </c>
      <c r="W443" s="7"/>
      <c r="X443" s="7" t="s">
        <v>32</v>
      </c>
      <c r="Y443" s="34" t="s">
        <v>222</v>
      </c>
      <c r="Z443" s="35"/>
      <c r="AA443" s="36">
        <v>45419</v>
      </c>
      <c r="AB443" s="37">
        <v>49075100014582</v>
      </c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>
        <v>221472.6</v>
      </c>
      <c r="AW443" s="35">
        <v>223404.9</v>
      </c>
      <c r="AX443" s="35">
        <v>225456.9</v>
      </c>
      <c r="AY443" s="35">
        <v>227458.77</v>
      </c>
      <c r="AZ443" s="35">
        <v>228457.21</v>
      </c>
      <c r="BA443" s="35">
        <v>229813.76000000001</v>
      </c>
      <c r="BB443" s="35" t="e">
        <f t="array" aca="1" ref="BB443" ca="1">_xludf.XLOOKUP(C443,'PL TOTAL D0'!A:A,'PL TOTAL D0'!C:C,"")</f>
        <v>#NAME?</v>
      </c>
    </row>
    <row r="444" spans="1:54" ht="15.75" customHeight="1">
      <c r="A444" s="28" t="s">
        <v>18</v>
      </c>
      <c r="B444" s="3" t="s">
        <v>1609</v>
      </c>
      <c r="C444" s="4" t="s">
        <v>1610</v>
      </c>
      <c r="D444" s="7" t="s">
        <v>19</v>
      </c>
      <c r="E444" s="7" t="s">
        <v>124</v>
      </c>
      <c r="F444" s="7" t="s">
        <v>238</v>
      </c>
      <c r="G444" s="7" t="e">
        <f t="shared" ca="1" si="13"/>
        <v>#NAME?</v>
      </c>
      <c r="H444" s="29" t="s">
        <v>218</v>
      </c>
      <c r="I444" s="29" t="s">
        <v>41</v>
      </c>
      <c r="J444" s="7" t="str">
        <f t="shared" si="20"/>
        <v>Não</v>
      </c>
      <c r="K444" s="30">
        <v>44913</v>
      </c>
      <c r="L444" s="30">
        <v>45293</v>
      </c>
      <c r="M444" s="7" t="s">
        <v>138</v>
      </c>
      <c r="N444" s="31">
        <v>1.4999999999999999E-2</v>
      </c>
      <c r="O444" s="7" t="s">
        <v>29</v>
      </c>
      <c r="P444" s="32">
        <v>0.1</v>
      </c>
      <c r="Q444" s="33"/>
      <c r="R444" s="33"/>
      <c r="S444" s="7" t="s">
        <v>220</v>
      </c>
      <c r="T444" s="7" t="s">
        <v>1611</v>
      </c>
      <c r="U444" s="7" t="s">
        <v>955</v>
      </c>
      <c r="V444" s="29" t="e">
        <f t="shared" ca="1" si="14"/>
        <v>#NAME?</v>
      </c>
      <c r="W444" s="7"/>
      <c r="X444" s="7"/>
      <c r="Y444" s="34"/>
      <c r="Z444" s="35"/>
      <c r="AA444" s="36">
        <v>44913</v>
      </c>
      <c r="AB444" s="37"/>
      <c r="AC444" s="35"/>
      <c r="AD444" s="35"/>
      <c r="AE444" s="35"/>
      <c r="AF444" s="35">
        <v>322525.90000000002</v>
      </c>
      <c r="AG444" s="35">
        <v>322404.64</v>
      </c>
      <c r="AH444" s="35">
        <v>322729.09000000003</v>
      </c>
      <c r="AI444" s="35">
        <v>323308.40999999997</v>
      </c>
      <c r="AJ444" s="35">
        <v>326697.58</v>
      </c>
      <c r="AK444" s="35">
        <v>328100.56</v>
      </c>
      <c r="AL444" s="35">
        <v>330975.28000000003</v>
      </c>
      <c r="AM444" s="35">
        <v>334242.33</v>
      </c>
      <c r="AN444" s="35">
        <v>336999.22</v>
      </c>
      <c r="AO444" s="35">
        <v>340099.71</v>
      </c>
      <c r="AP444" s="35">
        <v>342703.83</v>
      </c>
      <c r="AQ444" s="35">
        <v>345237.77</v>
      </c>
      <c r="AR444" s="35">
        <v>0</v>
      </c>
      <c r="AS444" s="35">
        <v>0</v>
      </c>
      <c r="AT444" s="35">
        <v>0</v>
      </c>
      <c r="AU444" s="35">
        <v>0</v>
      </c>
      <c r="AV444" s="35">
        <v>0</v>
      </c>
      <c r="AW444" s="35">
        <v>0</v>
      </c>
      <c r="AX444" s="35">
        <v>0</v>
      </c>
      <c r="AY444" s="35">
        <v>0</v>
      </c>
      <c r="AZ444" s="35">
        <v>0</v>
      </c>
      <c r="BA444" s="35">
        <v>0</v>
      </c>
      <c r="BB444" s="35" t="e">
        <f t="array" aca="1" ref="BB444" ca="1">_xludf.XLOOKUP(C444,'PL TOTAL D0'!A:A,'PL TOTAL D0'!C:C,"")</f>
        <v>#NAME?</v>
      </c>
    </row>
    <row r="445" spans="1:54" ht="15.75" customHeight="1">
      <c r="A445" s="28" t="s">
        <v>18</v>
      </c>
      <c r="B445" s="3" t="s">
        <v>1612</v>
      </c>
      <c r="C445" s="4" t="s">
        <v>1613</v>
      </c>
      <c r="D445" s="7" t="s">
        <v>25</v>
      </c>
      <c r="E445" s="7" t="s">
        <v>20</v>
      </c>
      <c r="F445" s="7" t="s">
        <v>1614</v>
      </c>
      <c r="G445" s="7" t="e">
        <f t="shared" ca="1" si="13"/>
        <v>#NAME?</v>
      </c>
      <c r="H445" s="29" t="s">
        <v>227</v>
      </c>
      <c r="I445" s="29" t="s">
        <v>41</v>
      </c>
      <c r="J445" s="7" t="str">
        <f t="shared" si="20"/>
        <v>Não</v>
      </c>
      <c r="K445" s="30">
        <v>45568</v>
      </c>
      <c r="L445" s="30"/>
      <c r="M445" s="7" t="s">
        <v>28</v>
      </c>
      <c r="N445" s="31">
        <v>1.2E-2</v>
      </c>
      <c r="O445" s="7" t="s">
        <v>29</v>
      </c>
      <c r="P445" s="32">
        <v>0.1</v>
      </c>
      <c r="Q445" s="33"/>
      <c r="R445" s="33"/>
      <c r="S445" s="7" t="s">
        <v>220</v>
      </c>
      <c r="T445" s="7" t="s">
        <v>1615</v>
      </c>
      <c r="U445" s="7" t="s">
        <v>94</v>
      </c>
      <c r="V445" s="29" t="e">
        <f t="shared" ca="1" si="14"/>
        <v>#NAME?</v>
      </c>
      <c r="W445" s="7"/>
      <c r="X445" s="7" t="s">
        <v>32</v>
      </c>
      <c r="Y445" s="34"/>
      <c r="Z445" s="35"/>
      <c r="AA445" s="35"/>
      <c r="AB445" s="37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>
        <v>122671.9</v>
      </c>
      <c r="BB445" s="35" t="e">
        <f t="array" aca="1" ref="BB445" ca="1">_xludf.XLOOKUP(C445,'PL TOTAL D0'!A:A,'PL TOTAL D0'!C:C,"")</f>
        <v>#NAME?</v>
      </c>
    </row>
    <row r="446" spans="1:54" ht="15.75" customHeight="1">
      <c r="A446" s="28" t="s">
        <v>18</v>
      </c>
      <c r="B446" s="14" t="s">
        <v>1616</v>
      </c>
      <c r="C446" s="4" t="s">
        <v>1617</v>
      </c>
      <c r="D446" s="7" t="s">
        <v>110</v>
      </c>
      <c r="E446" s="7" t="s">
        <v>38</v>
      </c>
      <c r="F446" s="7" t="s">
        <v>1618</v>
      </c>
      <c r="G446" s="7" t="e">
        <f t="shared" ca="1" si="13"/>
        <v>#NAME?</v>
      </c>
      <c r="H446" s="29" t="s">
        <v>227</v>
      </c>
      <c r="I446" s="29" t="s">
        <v>41</v>
      </c>
      <c r="J446" s="7" t="str">
        <f t="shared" si="20"/>
        <v>Não</v>
      </c>
      <c r="K446" s="30">
        <v>45009</v>
      </c>
      <c r="L446" s="7"/>
      <c r="M446" s="7" t="s">
        <v>138</v>
      </c>
      <c r="N446" s="31">
        <v>1.4999999999999999E-2</v>
      </c>
      <c r="O446" s="7" t="s">
        <v>29</v>
      </c>
      <c r="P446" s="32">
        <v>0.1</v>
      </c>
      <c r="Q446" s="33"/>
      <c r="R446" s="33"/>
      <c r="S446" s="7" t="s">
        <v>220</v>
      </c>
      <c r="T446" s="7" t="s">
        <v>1619</v>
      </c>
      <c r="U446" s="7" t="s">
        <v>38</v>
      </c>
      <c r="V446" s="29" t="e">
        <f t="shared" ca="1" si="14"/>
        <v>#NAME?</v>
      </c>
      <c r="W446" s="7"/>
      <c r="X446" s="7"/>
      <c r="Y446" s="34" t="s">
        <v>222</v>
      </c>
      <c r="Z446" s="35"/>
      <c r="AA446" s="36">
        <v>45009</v>
      </c>
      <c r="AB446" s="37">
        <v>49075100010269</v>
      </c>
      <c r="AC446" s="35"/>
      <c r="AD446" s="35"/>
      <c r="AE446" s="35"/>
      <c r="AF446" s="35"/>
      <c r="AG446" s="35"/>
      <c r="AH446" s="35">
        <v>246513.1</v>
      </c>
      <c r="AI446" s="35">
        <v>247654.61</v>
      </c>
      <c r="AJ446" s="35">
        <v>302958.03000000003</v>
      </c>
      <c r="AK446" s="35">
        <v>308792.89</v>
      </c>
      <c r="AL446" s="35">
        <v>312544</v>
      </c>
      <c r="AM446" s="35">
        <v>312075.07</v>
      </c>
      <c r="AN446" s="35">
        <v>313703.34999999998</v>
      </c>
      <c r="AO446" s="35">
        <v>313206.46999999997</v>
      </c>
      <c r="AP446" s="35">
        <v>319545.01</v>
      </c>
      <c r="AQ446" s="35">
        <v>325700.31</v>
      </c>
      <c r="AR446" s="35">
        <v>320472.12</v>
      </c>
      <c r="AS446" s="35">
        <v>323390.18</v>
      </c>
      <c r="AT446" s="35">
        <v>325439.28999999998</v>
      </c>
      <c r="AU446" s="35">
        <v>322592.07</v>
      </c>
      <c r="AV446" s="35">
        <v>321154.8</v>
      </c>
      <c r="AW446" s="35">
        <v>323057.2</v>
      </c>
      <c r="AX446" s="35">
        <v>327524.3</v>
      </c>
      <c r="AY446" s="35">
        <v>330522.12</v>
      </c>
      <c r="AZ446" s="35">
        <v>330439.49</v>
      </c>
      <c r="BA446" s="35">
        <v>327721.94</v>
      </c>
      <c r="BB446" s="35" t="e">
        <f t="array" aca="1" ref="BB446" ca="1">_xludf.XLOOKUP(C446,'PL TOTAL D0'!A:A,'PL TOTAL D0'!C:C,"")</f>
        <v>#NAME?</v>
      </c>
    </row>
    <row r="447" spans="1:54" ht="15.75" customHeight="1">
      <c r="A447" s="28" t="s">
        <v>18</v>
      </c>
      <c r="B447" s="41" t="s">
        <v>1620</v>
      </c>
      <c r="C447" s="4" t="s">
        <v>1621</v>
      </c>
      <c r="D447" s="7" t="s">
        <v>19</v>
      </c>
      <c r="E447" s="7" t="s">
        <v>124</v>
      </c>
      <c r="F447" s="7" t="s">
        <v>238</v>
      </c>
      <c r="G447" s="7" t="e">
        <f t="shared" ca="1" si="13"/>
        <v>#NAME?</v>
      </c>
      <c r="H447" s="29" t="s">
        <v>227</v>
      </c>
      <c r="I447" s="29" t="s">
        <v>41</v>
      </c>
      <c r="J447" s="7" t="str">
        <f t="shared" si="20"/>
        <v>Não</v>
      </c>
      <c r="K447" s="30">
        <v>45225</v>
      </c>
      <c r="L447" s="7"/>
      <c r="M447" s="7" t="s">
        <v>100</v>
      </c>
      <c r="N447" s="31">
        <v>1.2E-2</v>
      </c>
      <c r="O447" s="7" t="s">
        <v>41</v>
      </c>
      <c r="P447" s="32">
        <v>0</v>
      </c>
      <c r="Q447" s="41"/>
      <c r="R447" s="33"/>
      <c r="S447" s="7" t="s">
        <v>220</v>
      </c>
      <c r="T447" s="7" t="s">
        <v>1622</v>
      </c>
      <c r="U447" s="7" t="s">
        <v>124</v>
      </c>
      <c r="V447" s="29" t="e">
        <f t="shared" ca="1" si="14"/>
        <v>#NAME?</v>
      </c>
      <c r="W447" s="7"/>
      <c r="X447" s="7"/>
      <c r="Y447" s="34" t="s">
        <v>222</v>
      </c>
      <c r="Z447" s="35"/>
      <c r="AA447" s="36">
        <v>45225</v>
      </c>
      <c r="AB447" s="37">
        <v>49075100012563</v>
      </c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>
        <v>0</v>
      </c>
      <c r="AP447" s="35">
        <v>0</v>
      </c>
      <c r="AQ447" s="35">
        <v>0</v>
      </c>
      <c r="AR447" s="35">
        <v>5000</v>
      </c>
      <c r="AS447" s="35">
        <v>21451.35</v>
      </c>
      <c r="AT447" s="35">
        <v>26596.87</v>
      </c>
      <c r="AU447" s="35">
        <v>111879.65</v>
      </c>
      <c r="AV447" s="35">
        <v>117903.9</v>
      </c>
      <c r="AW447" s="35">
        <v>143373.79999999999</v>
      </c>
      <c r="AX447" s="35">
        <v>149718.6</v>
      </c>
      <c r="AY447" s="35">
        <v>156069.9</v>
      </c>
      <c r="AZ447" s="35">
        <v>162274.26</v>
      </c>
      <c r="BA447" s="35">
        <v>168869.98</v>
      </c>
      <c r="BB447" s="35" t="e">
        <f t="array" aca="1" ref="BB447" ca="1">_xludf.XLOOKUP(C447,'PL TOTAL D0'!A:A,'PL TOTAL D0'!C:C,"")</f>
        <v>#NAME?</v>
      </c>
    </row>
    <row r="448" spans="1:54" ht="15.75" customHeight="1">
      <c r="A448" s="28" t="s">
        <v>18</v>
      </c>
      <c r="B448" s="3" t="s">
        <v>1623</v>
      </c>
      <c r="C448" s="4" t="s">
        <v>1624</v>
      </c>
      <c r="D448" s="7" t="s">
        <v>19</v>
      </c>
      <c r="E448" s="7" t="s">
        <v>124</v>
      </c>
      <c r="F448" s="7" t="s">
        <v>404</v>
      </c>
      <c r="G448" s="7" t="e">
        <f t="shared" ca="1" si="13"/>
        <v>#NAME?</v>
      </c>
      <c r="H448" s="29" t="s">
        <v>227</v>
      </c>
      <c r="I448" s="29" t="s">
        <v>41</v>
      </c>
      <c r="J448" s="7" t="str">
        <f t="shared" si="20"/>
        <v>Não</v>
      </c>
      <c r="K448" s="30">
        <v>45265</v>
      </c>
      <c r="L448" s="7"/>
      <c r="M448" s="7" t="s">
        <v>100</v>
      </c>
      <c r="N448" s="31">
        <v>1.2E-2</v>
      </c>
      <c r="O448" s="7" t="s">
        <v>41</v>
      </c>
      <c r="P448" s="32">
        <v>0</v>
      </c>
      <c r="Q448" s="41"/>
      <c r="R448" s="33"/>
      <c r="S448" s="7" t="s">
        <v>220</v>
      </c>
      <c r="T448" s="7" t="s">
        <v>1625</v>
      </c>
      <c r="U448" s="7" t="s">
        <v>124</v>
      </c>
      <c r="V448" s="29" t="e">
        <f t="shared" ca="1" si="14"/>
        <v>#NAME?</v>
      </c>
      <c r="W448" s="7"/>
      <c r="X448" s="7"/>
      <c r="Y448" s="34" t="s">
        <v>222</v>
      </c>
      <c r="Z448" s="35"/>
      <c r="AA448" s="36">
        <v>45265</v>
      </c>
      <c r="AB448" s="37">
        <v>49075100013004</v>
      </c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>
        <v>0</v>
      </c>
      <c r="AQ448" s="35">
        <v>233048.01</v>
      </c>
      <c r="AR448" s="35">
        <v>226519.07</v>
      </c>
      <c r="AS448" s="35">
        <v>214037.77</v>
      </c>
      <c r="AT448" s="35">
        <v>154923.63</v>
      </c>
      <c r="AU448" s="35">
        <v>135420.97</v>
      </c>
      <c r="AV448" s="35">
        <v>105657.9</v>
      </c>
      <c r="AW448" s="35">
        <v>86126.8</v>
      </c>
      <c r="AX448" s="35">
        <v>79809.929999999993</v>
      </c>
      <c r="AY448" s="35">
        <v>46433.89</v>
      </c>
      <c r="AZ448" s="35">
        <v>36733.93</v>
      </c>
      <c r="BA448" s="35">
        <v>29468.74</v>
      </c>
      <c r="BB448" s="35" t="e">
        <f t="array" aca="1" ref="BB448" ca="1">_xludf.XLOOKUP(C448,'PL TOTAL D0'!A:A,'PL TOTAL D0'!C:C,"")</f>
        <v>#NAME?</v>
      </c>
    </row>
    <row r="449" spans="1:54" ht="15.75" customHeight="1">
      <c r="A449" s="28" t="s">
        <v>18</v>
      </c>
      <c r="B449" s="3" t="s">
        <v>1626</v>
      </c>
      <c r="C449" s="4" t="s">
        <v>1627</v>
      </c>
      <c r="D449" s="7" t="s">
        <v>143</v>
      </c>
      <c r="E449" s="7" t="s">
        <v>38</v>
      </c>
      <c r="F449" s="7" t="s">
        <v>272</v>
      </c>
      <c r="G449" s="7" t="e">
        <f t="shared" ca="1" si="13"/>
        <v>#NAME?</v>
      </c>
      <c r="H449" s="29" t="s">
        <v>245</v>
      </c>
      <c r="I449" s="29" t="s">
        <v>41</v>
      </c>
      <c r="J449" s="7" t="str">
        <f t="shared" si="20"/>
        <v>Não</v>
      </c>
      <c r="K449" s="30">
        <v>45614</v>
      </c>
      <c r="L449" s="7"/>
      <c r="M449" s="7" t="s">
        <v>251</v>
      </c>
      <c r="N449" s="31">
        <v>0</v>
      </c>
      <c r="O449" s="7" t="s">
        <v>41</v>
      </c>
      <c r="P449" s="32">
        <v>0</v>
      </c>
      <c r="Q449" s="41"/>
      <c r="R449" s="33"/>
      <c r="S449" s="7" t="s">
        <v>220</v>
      </c>
      <c r="T449" s="7" t="s">
        <v>1628</v>
      </c>
      <c r="U449" s="7" t="s">
        <v>38</v>
      </c>
      <c r="V449" s="29" t="e">
        <f t="shared" ca="1" si="14"/>
        <v>#NAME?</v>
      </c>
      <c r="W449" s="7"/>
      <c r="X449" s="7" t="s">
        <v>32</v>
      </c>
      <c r="Y449" s="34"/>
      <c r="Z449" s="35"/>
      <c r="AA449" s="36"/>
      <c r="AB449" s="37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 t="e">
        <f t="array" aca="1" ref="BB449" ca="1">_xludf.XLOOKUP(C449,'PL TOTAL D0'!A:A,'PL TOTAL D0'!C:C,"")</f>
        <v>#NAME?</v>
      </c>
    </row>
    <row r="450" spans="1:54" ht="15.75" customHeight="1">
      <c r="A450" s="28" t="s">
        <v>18</v>
      </c>
      <c r="B450" s="3" t="s">
        <v>1629</v>
      </c>
      <c r="C450" s="4" t="s">
        <v>1630</v>
      </c>
      <c r="D450" s="7" t="s">
        <v>110</v>
      </c>
      <c r="E450" s="7" t="s">
        <v>38</v>
      </c>
      <c r="F450" s="7" t="s">
        <v>992</v>
      </c>
      <c r="G450" s="7" t="e">
        <f t="shared" ca="1" si="13"/>
        <v>#NAME?</v>
      </c>
      <c r="H450" s="29" t="s">
        <v>218</v>
      </c>
      <c r="I450" s="29" t="s">
        <v>41</v>
      </c>
      <c r="J450" s="7" t="str">
        <f t="shared" si="20"/>
        <v>Não</v>
      </c>
      <c r="K450" s="30">
        <v>45098</v>
      </c>
      <c r="L450" s="30">
        <v>45449</v>
      </c>
      <c r="M450" s="7" t="s">
        <v>87</v>
      </c>
      <c r="N450" s="31">
        <v>2E-3</v>
      </c>
      <c r="O450" s="7" t="s">
        <v>260</v>
      </c>
      <c r="P450" s="32">
        <v>0.2</v>
      </c>
      <c r="Q450" s="33"/>
      <c r="R450" s="33" t="s">
        <v>386</v>
      </c>
      <c r="S450" s="7" t="s">
        <v>220</v>
      </c>
      <c r="T450" s="7" t="s">
        <v>1631</v>
      </c>
      <c r="U450" s="7" t="s">
        <v>38</v>
      </c>
      <c r="V450" s="29" t="e">
        <f t="shared" ca="1" si="14"/>
        <v>#NAME?</v>
      </c>
      <c r="W450" s="7"/>
      <c r="X450" s="7"/>
      <c r="Y450" s="34" t="s">
        <v>514</v>
      </c>
      <c r="Z450" s="35"/>
      <c r="AA450" s="36">
        <v>45098</v>
      </c>
      <c r="AB450" s="37">
        <v>49075100011559</v>
      </c>
      <c r="AC450" s="35"/>
      <c r="AD450" s="35"/>
      <c r="AE450" s="35"/>
      <c r="AF450" s="35"/>
      <c r="AG450" s="35"/>
      <c r="AH450" s="35"/>
      <c r="AI450" s="35">
        <v>0</v>
      </c>
      <c r="AJ450" s="35">
        <v>0</v>
      </c>
      <c r="AK450" s="35">
        <v>5730277.8899999997</v>
      </c>
      <c r="AL450" s="35">
        <v>9062219.0399999991</v>
      </c>
      <c r="AM450" s="35">
        <v>9332207.6500000004</v>
      </c>
      <c r="AN450" s="35">
        <v>0</v>
      </c>
      <c r="AO450" s="35">
        <v>0</v>
      </c>
      <c r="AP450" s="35">
        <v>0</v>
      </c>
      <c r="AQ450" s="35">
        <v>0</v>
      </c>
      <c r="AR450" s="35">
        <v>0</v>
      </c>
      <c r="AS450" s="35">
        <v>0</v>
      </c>
      <c r="AT450" s="35">
        <v>0</v>
      </c>
      <c r="AU450" s="35">
        <v>0</v>
      </c>
      <c r="AV450" s="35">
        <v>0</v>
      </c>
      <c r="AW450" s="35">
        <v>0</v>
      </c>
      <c r="AX450" s="35">
        <v>0</v>
      </c>
      <c r="AY450" s="35">
        <v>0</v>
      </c>
      <c r="AZ450" s="35">
        <v>0</v>
      </c>
      <c r="BA450" s="35">
        <v>0</v>
      </c>
      <c r="BB450" s="35" t="e">
        <f t="array" aca="1" ref="BB450" ca="1">_xludf.XLOOKUP(C450,'PL TOTAL D0'!A:A,'PL TOTAL D0'!C:C,"")</f>
        <v>#NAME?</v>
      </c>
    </row>
    <row r="451" spans="1:54" ht="15.75" customHeight="1">
      <c r="A451" s="28" t="s">
        <v>18</v>
      </c>
      <c r="B451" s="14" t="s">
        <v>1632</v>
      </c>
      <c r="C451" s="4" t="s">
        <v>1633</v>
      </c>
      <c r="D451" s="7" t="s">
        <v>19</v>
      </c>
      <c r="E451" s="7" t="s">
        <v>20</v>
      </c>
      <c r="F451" s="7" t="s">
        <v>290</v>
      </c>
      <c r="G451" s="7" t="e">
        <f t="shared" ca="1" si="13"/>
        <v>#NAME?</v>
      </c>
      <c r="H451" s="29" t="s">
        <v>227</v>
      </c>
      <c r="I451" s="29" t="s">
        <v>41</v>
      </c>
      <c r="J451" s="7" t="str">
        <f t="shared" si="20"/>
        <v>Não</v>
      </c>
      <c r="K451" s="30">
        <v>45075</v>
      </c>
      <c r="L451" s="7"/>
      <c r="M451" s="7" t="s">
        <v>138</v>
      </c>
      <c r="N451" s="31">
        <v>1.4999999999999999E-2</v>
      </c>
      <c r="O451" s="7" t="s">
        <v>29</v>
      </c>
      <c r="P451" s="32">
        <v>0.1</v>
      </c>
      <c r="Q451" s="33"/>
      <c r="R451" s="33"/>
      <c r="S451" s="7" t="s">
        <v>220</v>
      </c>
      <c r="T451" s="7" t="s">
        <v>1634</v>
      </c>
      <c r="U451" s="7" t="s">
        <v>94</v>
      </c>
      <c r="V451" s="29" t="e">
        <f t="shared" ca="1" si="14"/>
        <v>#NAME?</v>
      </c>
      <c r="W451" s="7"/>
      <c r="X451" s="7"/>
      <c r="Y451" s="34" t="s">
        <v>222</v>
      </c>
      <c r="Z451" s="35"/>
      <c r="AA451" s="36">
        <v>45075</v>
      </c>
      <c r="AB451" s="37">
        <v>49075100007365</v>
      </c>
      <c r="AC451" s="35"/>
      <c r="AD451" s="35"/>
      <c r="AE451" s="35"/>
      <c r="AF451" s="35"/>
      <c r="AG451" s="35"/>
      <c r="AH451" s="35">
        <v>0</v>
      </c>
      <c r="AI451" s="35">
        <v>0</v>
      </c>
      <c r="AJ451" s="35">
        <v>747604.76</v>
      </c>
      <c r="AK451" s="35">
        <v>798854.32</v>
      </c>
      <c r="AL451" s="35">
        <v>806756.24</v>
      </c>
      <c r="AM451" s="35">
        <v>802901.84</v>
      </c>
      <c r="AN451" s="35">
        <v>806777.51</v>
      </c>
      <c r="AO451" s="35">
        <v>804365.53</v>
      </c>
      <c r="AP451" s="35">
        <v>822674.38</v>
      </c>
      <c r="AQ451" s="35">
        <v>836767</v>
      </c>
      <c r="AR451" s="35">
        <v>822850.8</v>
      </c>
      <c r="AS451" s="35">
        <v>828215.08</v>
      </c>
      <c r="AT451" s="35">
        <v>837618.2</v>
      </c>
      <c r="AU451" s="35">
        <v>827225.21</v>
      </c>
      <c r="AV451" s="35">
        <v>823717.8</v>
      </c>
      <c r="AW451" s="35">
        <v>828812.6</v>
      </c>
      <c r="AX451" s="35">
        <v>838439.3</v>
      </c>
      <c r="AY451" s="35">
        <v>848355.3</v>
      </c>
      <c r="AZ451" s="35">
        <v>843601.1</v>
      </c>
      <c r="BA451" s="35">
        <v>837148.83</v>
      </c>
      <c r="BB451" s="35" t="e">
        <f t="array" aca="1" ref="BB451" ca="1">_xludf.XLOOKUP(C451,'PL TOTAL D0'!A:A,'PL TOTAL D0'!C:C,"")</f>
        <v>#NAME?</v>
      </c>
    </row>
    <row r="452" spans="1:54" ht="15.75" customHeight="1">
      <c r="A452" s="28" t="s">
        <v>18</v>
      </c>
      <c r="B452" s="3" t="s">
        <v>1635</v>
      </c>
      <c r="C452" s="4" t="s">
        <v>1636</v>
      </c>
      <c r="D452" s="7" t="s">
        <v>19</v>
      </c>
      <c r="E452" s="7" t="s">
        <v>38</v>
      </c>
      <c r="F452" s="7" t="s">
        <v>99</v>
      </c>
      <c r="G452" s="7" t="e">
        <f t="shared" ca="1" si="13"/>
        <v>#NAME?</v>
      </c>
      <c r="H452" s="29" t="s">
        <v>227</v>
      </c>
      <c r="I452" s="29" t="s">
        <v>41</v>
      </c>
      <c r="J452" s="7" t="str">
        <f t="shared" si="20"/>
        <v>Não</v>
      </c>
      <c r="K452" s="30">
        <v>45139</v>
      </c>
      <c r="L452" s="7"/>
      <c r="M452" s="7" t="s">
        <v>100</v>
      </c>
      <c r="N452" s="31">
        <v>7.0000000000000001E-3</v>
      </c>
      <c r="O452" s="7" t="s">
        <v>41</v>
      </c>
      <c r="P452" s="32">
        <v>0</v>
      </c>
      <c r="Q452" s="28"/>
      <c r="R452" s="46" t="s">
        <v>805</v>
      </c>
      <c r="S452" s="7" t="s">
        <v>220</v>
      </c>
      <c r="T452" s="7" t="s">
        <v>1637</v>
      </c>
      <c r="U452" s="7" t="s">
        <v>124</v>
      </c>
      <c r="V452" s="29" t="e">
        <f t="shared" ca="1" si="14"/>
        <v>#NAME?</v>
      </c>
      <c r="W452" s="7"/>
      <c r="X452" s="7"/>
      <c r="Y452" s="34" t="s">
        <v>222</v>
      </c>
      <c r="Z452" s="35"/>
      <c r="AA452" s="36">
        <v>45139</v>
      </c>
      <c r="AB452" s="37">
        <v>49075100008795</v>
      </c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>
        <v>10339.450000000001</v>
      </c>
      <c r="AN452" s="35">
        <v>10446.65</v>
      </c>
      <c r="AO452" s="35">
        <v>15053.15</v>
      </c>
      <c r="AP452" s="35">
        <v>18125.330000000002</v>
      </c>
      <c r="AQ452" s="35">
        <v>25261.81</v>
      </c>
      <c r="AR452" s="35">
        <v>30392.48</v>
      </c>
      <c r="AS452" s="35">
        <v>35092.04</v>
      </c>
      <c r="AT452" s="35">
        <v>41435.870000000003</v>
      </c>
      <c r="AU452" s="35">
        <v>44756.959999999999</v>
      </c>
      <c r="AV452" s="35">
        <v>50812.18</v>
      </c>
      <c r="AW452" s="35">
        <v>57267.55</v>
      </c>
      <c r="AX452" s="35">
        <v>62796.28</v>
      </c>
      <c r="AY452" s="35">
        <v>65335.7</v>
      </c>
      <c r="AZ452" s="35">
        <v>70413.02</v>
      </c>
      <c r="BA452" s="35">
        <v>75084.2</v>
      </c>
      <c r="BB452" s="35" t="e">
        <f t="array" aca="1" ref="BB452" ca="1">_xludf.XLOOKUP(C452,'PL TOTAL D0'!A:A,'PL TOTAL D0'!C:C,"")</f>
        <v>#NAME?</v>
      </c>
    </row>
    <row r="453" spans="1:54" ht="15.75" customHeight="1">
      <c r="A453" s="28" t="s">
        <v>18</v>
      </c>
      <c r="B453" s="3" t="s">
        <v>1638</v>
      </c>
      <c r="C453" s="4" t="s">
        <v>1639</v>
      </c>
      <c r="D453" s="7" t="s">
        <v>19</v>
      </c>
      <c r="E453" s="7" t="s">
        <v>124</v>
      </c>
      <c r="F453" s="7" t="s">
        <v>244</v>
      </c>
      <c r="G453" s="7" t="e">
        <f t="shared" ca="1" si="13"/>
        <v>#NAME?</v>
      </c>
      <c r="H453" s="29" t="s">
        <v>227</v>
      </c>
      <c r="I453" s="29" t="s">
        <v>41</v>
      </c>
      <c r="J453" s="7" t="str">
        <f t="shared" si="20"/>
        <v>Sim</v>
      </c>
      <c r="K453" s="30">
        <v>45168</v>
      </c>
      <c r="L453" s="30"/>
      <c r="M453" s="7" t="s">
        <v>100</v>
      </c>
      <c r="N453" s="31">
        <v>0.01</v>
      </c>
      <c r="O453" s="7" t="s">
        <v>41</v>
      </c>
      <c r="P453" s="32">
        <v>0</v>
      </c>
      <c r="Q453" s="33" t="s">
        <v>1640</v>
      </c>
      <c r="R453" s="33"/>
      <c r="S453" s="7" t="s">
        <v>220</v>
      </c>
      <c r="T453" s="7" t="s">
        <v>1641</v>
      </c>
      <c r="U453" s="7" t="s">
        <v>124</v>
      </c>
      <c r="V453" s="29" t="e">
        <f t="shared" ca="1" si="14"/>
        <v>#NAME?</v>
      </c>
      <c r="W453" s="7"/>
      <c r="X453" s="7"/>
      <c r="Y453" s="34" t="s">
        <v>222</v>
      </c>
      <c r="Z453" s="35"/>
      <c r="AA453" s="36">
        <v>45168</v>
      </c>
      <c r="AB453" s="37">
        <v>49075100009449</v>
      </c>
      <c r="AC453" s="35"/>
      <c r="AD453" s="35"/>
      <c r="AE453" s="35"/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2695076.71</v>
      </c>
      <c r="AN453" s="35">
        <v>2708443.2</v>
      </c>
      <c r="AO453" s="35">
        <v>2726002.4</v>
      </c>
      <c r="AP453" s="35">
        <v>2757970.69</v>
      </c>
      <c r="AQ453" s="35">
        <v>2784573.51</v>
      </c>
      <c r="AR453" s="35">
        <v>2818899.59</v>
      </c>
      <c r="AS453" s="35">
        <v>2842235.94</v>
      </c>
      <c r="AT453" s="35">
        <v>2847042.41</v>
      </c>
      <c r="AU453" s="35">
        <v>2859977.57</v>
      </c>
      <c r="AV453" s="35">
        <v>2874803</v>
      </c>
      <c r="AW453" s="35">
        <v>2889822</v>
      </c>
      <c r="AX453" s="35">
        <v>2877962</v>
      </c>
      <c r="AY453" s="35">
        <v>2905921.28</v>
      </c>
      <c r="AZ453" s="35">
        <v>2927108.97</v>
      </c>
      <c r="BA453" s="35">
        <v>2932501.63</v>
      </c>
      <c r="BB453" s="35" t="e">
        <f t="array" aca="1" ref="BB453" ca="1">_xludf.XLOOKUP(C453,'PL TOTAL D0'!A:A,'PL TOTAL D0'!C:C,"")</f>
        <v>#NAME?</v>
      </c>
    </row>
    <row r="454" spans="1:54" ht="15.75" customHeight="1">
      <c r="A454" s="28" t="s">
        <v>18</v>
      </c>
      <c r="B454" s="3" t="s">
        <v>1642</v>
      </c>
      <c r="C454" s="4" t="s">
        <v>1643</v>
      </c>
      <c r="D454" s="7" t="s">
        <v>19</v>
      </c>
      <c r="E454" s="7" t="s">
        <v>20</v>
      </c>
      <c r="F454" s="7" t="s">
        <v>290</v>
      </c>
      <c r="G454" s="7" t="e">
        <f t="shared" ca="1" si="13"/>
        <v>#NAME?</v>
      </c>
      <c r="H454" s="29" t="s">
        <v>239</v>
      </c>
      <c r="I454" s="29" t="s">
        <v>240</v>
      </c>
      <c r="J454" s="7" t="str">
        <f t="shared" si="20"/>
        <v>Não</v>
      </c>
      <c r="K454" s="30">
        <v>45163</v>
      </c>
      <c r="L454" s="30"/>
      <c r="M454" s="7" t="s">
        <v>100</v>
      </c>
      <c r="N454" s="31">
        <v>1.2E-2</v>
      </c>
      <c r="O454" s="7" t="s">
        <v>41</v>
      </c>
      <c r="P454" s="32">
        <v>0</v>
      </c>
      <c r="Q454" s="90"/>
      <c r="R454" s="33" t="s">
        <v>1644</v>
      </c>
      <c r="S454" s="7" t="s">
        <v>220</v>
      </c>
      <c r="T454" s="7" t="s">
        <v>1645</v>
      </c>
      <c r="U454" s="7" t="s">
        <v>94</v>
      </c>
      <c r="V454" s="29" t="e">
        <f t="shared" ca="1" si="14"/>
        <v>#NAME?</v>
      </c>
      <c r="W454" s="7"/>
      <c r="X454" s="7"/>
      <c r="Y454" s="34" t="s">
        <v>222</v>
      </c>
      <c r="Z454" s="35"/>
      <c r="AA454" s="36">
        <v>45163</v>
      </c>
      <c r="AB454" s="37">
        <v>49075100011567</v>
      </c>
      <c r="AC454" s="35"/>
      <c r="AD454" s="35"/>
      <c r="AE454" s="35"/>
      <c r="AF454" s="35"/>
      <c r="AG454" s="35"/>
      <c r="AH454" s="35"/>
      <c r="AI454" s="35">
        <v>0</v>
      </c>
      <c r="AJ454" s="35">
        <v>0</v>
      </c>
      <c r="AK454" s="35">
        <v>0</v>
      </c>
      <c r="AL454" s="35">
        <v>0</v>
      </c>
      <c r="AM454" s="35">
        <v>0</v>
      </c>
      <c r="AN454" s="35">
        <v>0</v>
      </c>
      <c r="AO454" s="35">
        <v>0</v>
      </c>
      <c r="AP454" s="35">
        <v>0</v>
      </c>
      <c r="AQ454" s="35">
        <v>0</v>
      </c>
      <c r="AR454" s="35">
        <v>0</v>
      </c>
      <c r="AS454" s="35">
        <v>0</v>
      </c>
      <c r="AT454" s="35">
        <v>0</v>
      </c>
      <c r="AU454" s="35">
        <v>0</v>
      </c>
      <c r="AV454" s="35">
        <v>0</v>
      </c>
      <c r="AW454" s="35">
        <v>0</v>
      </c>
      <c r="AX454" s="35">
        <v>0</v>
      </c>
      <c r="AY454" s="35">
        <v>0</v>
      </c>
      <c r="AZ454" s="35">
        <v>0</v>
      </c>
      <c r="BA454" s="35">
        <v>0</v>
      </c>
      <c r="BB454" s="35" t="e">
        <f t="array" aca="1" ref="BB454" ca="1">_xludf.XLOOKUP(C454,'PL TOTAL D0'!A:A,'PL TOTAL D0'!C:C,"")</f>
        <v>#NAME?</v>
      </c>
    </row>
    <row r="455" spans="1:54" ht="15.75" customHeight="1">
      <c r="A455" s="28" t="s">
        <v>18</v>
      </c>
      <c r="B455" s="3" t="s">
        <v>1646</v>
      </c>
      <c r="C455" s="4" t="s">
        <v>1647</v>
      </c>
      <c r="D455" s="7" t="s">
        <v>19</v>
      </c>
      <c r="E455" s="7" t="s">
        <v>20</v>
      </c>
      <c r="F455" s="7" t="s">
        <v>290</v>
      </c>
      <c r="G455" s="7" t="e">
        <f t="shared" ca="1" si="13"/>
        <v>#NAME?</v>
      </c>
      <c r="H455" s="29" t="s">
        <v>227</v>
      </c>
      <c r="I455" s="29" t="s">
        <v>41</v>
      </c>
      <c r="J455" s="7" t="str">
        <f t="shared" si="20"/>
        <v>Não</v>
      </c>
      <c r="K455" s="30">
        <v>45163</v>
      </c>
      <c r="L455" s="30"/>
      <c r="M455" s="7" t="s">
        <v>100</v>
      </c>
      <c r="N455" s="31">
        <v>1.2E-2</v>
      </c>
      <c r="O455" s="7" t="s">
        <v>41</v>
      </c>
      <c r="P455" s="32">
        <v>0</v>
      </c>
      <c r="Q455" s="33"/>
      <c r="R455" s="33" t="s">
        <v>1648</v>
      </c>
      <c r="S455" s="7" t="s">
        <v>220</v>
      </c>
      <c r="T455" s="7" t="s">
        <v>1649</v>
      </c>
      <c r="U455" s="7" t="s">
        <v>94</v>
      </c>
      <c r="V455" s="29" t="e">
        <f t="shared" ca="1" si="14"/>
        <v>#NAME?</v>
      </c>
      <c r="W455" s="7"/>
      <c r="X455" s="7"/>
      <c r="Y455" s="34" t="s">
        <v>222</v>
      </c>
      <c r="Z455" s="35"/>
      <c r="AA455" s="36">
        <v>45163</v>
      </c>
      <c r="AB455" s="37">
        <v>49075100011575</v>
      </c>
      <c r="AC455" s="35"/>
      <c r="AD455" s="35"/>
      <c r="AE455" s="35"/>
      <c r="AF455" s="35"/>
      <c r="AG455" s="35"/>
      <c r="AH455" s="35"/>
      <c r="AI455" s="35">
        <v>0</v>
      </c>
      <c r="AJ455" s="35">
        <v>0</v>
      </c>
      <c r="AK455" s="35">
        <v>0</v>
      </c>
      <c r="AL455" s="35">
        <v>0</v>
      </c>
      <c r="AM455" s="35">
        <v>0</v>
      </c>
      <c r="AN455" s="35">
        <v>128816.72</v>
      </c>
      <c r="AO455" s="35">
        <v>148547.35999999999</v>
      </c>
      <c r="AP455" s="35">
        <v>150165.51999999999</v>
      </c>
      <c r="AQ455" s="35">
        <v>151570.25</v>
      </c>
      <c r="AR455" s="35">
        <v>152764.24</v>
      </c>
      <c r="AS455" s="35">
        <v>153721.78</v>
      </c>
      <c r="AT455" s="35">
        <v>153435.44</v>
      </c>
      <c r="AU455" s="35">
        <v>154146.13</v>
      </c>
      <c r="AV455" s="35">
        <v>155356.29999999999</v>
      </c>
      <c r="AW455" s="35">
        <v>156435.1</v>
      </c>
      <c r="AX455" s="35">
        <v>156845.9</v>
      </c>
      <c r="AY455" s="35">
        <v>157986.1</v>
      </c>
      <c r="AZ455" s="35">
        <v>167239.04999999999</v>
      </c>
      <c r="BA455" s="35">
        <v>168477.1</v>
      </c>
      <c r="BB455" s="35" t="e">
        <f t="array" aca="1" ref="BB455" ca="1">_xludf.XLOOKUP(C455,'PL TOTAL D0'!A:A,'PL TOTAL D0'!C:C,"")</f>
        <v>#NAME?</v>
      </c>
    </row>
    <row r="456" spans="1:54" ht="15.75" customHeight="1">
      <c r="A456" s="28" t="s">
        <v>18</v>
      </c>
      <c r="B456" s="14" t="s">
        <v>1650</v>
      </c>
      <c r="C456" s="4" t="s">
        <v>1651</v>
      </c>
      <c r="D456" s="7" t="s">
        <v>19</v>
      </c>
      <c r="E456" s="7" t="s">
        <v>38</v>
      </c>
      <c r="F456" s="7" t="s">
        <v>99</v>
      </c>
      <c r="G456" s="7" t="e">
        <f t="shared" ca="1" si="13"/>
        <v>#NAME?</v>
      </c>
      <c r="H456" s="29" t="s">
        <v>239</v>
      </c>
      <c r="I456" s="29" t="s">
        <v>240</v>
      </c>
      <c r="J456" s="7" t="str">
        <f t="shared" si="20"/>
        <v>Não</v>
      </c>
      <c r="K456" s="30">
        <v>45043</v>
      </c>
      <c r="L456" s="7"/>
      <c r="M456" s="7" t="s">
        <v>100</v>
      </c>
      <c r="N456" s="31">
        <v>7.0000000000000001E-3</v>
      </c>
      <c r="O456" s="7" t="s">
        <v>41</v>
      </c>
      <c r="P456" s="32">
        <v>0</v>
      </c>
      <c r="Q456" s="28"/>
      <c r="R456" s="33" t="s">
        <v>1652</v>
      </c>
      <c r="S456" s="7" t="s">
        <v>264</v>
      </c>
      <c r="T456" s="7" t="s">
        <v>1653</v>
      </c>
      <c r="U456" s="7" t="s">
        <v>38</v>
      </c>
      <c r="V456" s="29" t="e">
        <f t="shared" ca="1" si="14"/>
        <v>#NAME?</v>
      </c>
      <c r="W456" s="7"/>
      <c r="X456" s="7"/>
      <c r="Y456" s="34" t="s">
        <v>330</v>
      </c>
      <c r="Z456" s="35"/>
      <c r="AA456" s="36">
        <v>45043</v>
      </c>
      <c r="AB456" s="37">
        <v>49075100008426</v>
      </c>
      <c r="AC456" s="35"/>
      <c r="AD456" s="35"/>
      <c r="AE456" s="35"/>
      <c r="AF456" s="35"/>
      <c r="AG456" s="35"/>
      <c r="AH456" s="35"/>
      <c r="AI456" s="35">
        <v>1071917.6399999999</v>
      </c>
      <c r="AJ456" s="35">
        <v>1082128.18</v>
      </c>
      <c r="AK456" s="35">
        <v>1092925.25</v>
      </c>
      <c r="AL456" s="35">
        <v>1103042.33</v>
      </c>
      <c r="AM456" s="35">
        <v>1114290.6599999999</v>
      </c>
      <c r="AN456" s="35">
        <v>1123818.71</v>
      </c>
      <c r="AO456" s="35">
        <v>1132366.3700000001</v>
      </c>
      <c r="AP456" s="35">
        <v>1140936.78</v>
      </c>
      <c r="AQ456" s="35">
        <v>1151073.29</v>
      </c>
      <c r="AR456" s="35">
        <v>1162335.55</v>
      </c>
      <c r="AS456" s="35">
        <v>1171520.6200000001</v>
      </c>
      <c r="AT456" s="35">
        <v>1181453.01</v>
      </c>
      <c r="AU456" s="35">
        <v>1176029.76</v>
      </c>
      <c r="AV456" s="35">
        <v>1182374</v>
      </c>
      <c r="AW456" s="35">
        <v>1192676</v>
      </c>
      <c r="AX456" s="35">
        <v>1203703</v>
      </c>
      <c r="AY456" s="35">
        <v>1213768.98</v>
      </c>
      <c r="AZ456" s="35">
        <v>1222025.57</v>
      </c>
      <c r="BA456" s="35">
        <v>93085.53</v>
      </c>
      <c r="BB456" s="35" t="e">
        <f t="array" aca="1" ref="BB456" ca="1">_xludf.XLOOKUP(C456,'PL TOTAL D0'!A:A,'PL TOTAL D0'!C:C,"")</f>
        <v>#NAME?</v>
      </c>
    </row>
    <row r="457" spans="1:54" ht="15.75" customHeight="1">
      <c r="A457" s="28" t="s">
        <v>18</v>
      </c>
      <c r="B457" s="14" t="s">
        <v>1654</v>
      </c>
      <c r="C457" s="4" t="s">
        <v>1655</v>
      </c>
      <c r="D457" s="7" t="s">
        <v>110</v>
      </c>
      <c r="E457" s="7" t="s">
        <v>38</v>
      </c>
      <c r="F457" s="7" t="s">
        <v>571</v>
      </c>
      <c r="G457" s="7" t="e">
        <f t="shared" ca="1" si="13"/>
        <v>#NAME?</v>
      </c>
      <c r="H457" s="29" t="s">
        <v>218</v>
      </c>
      <c r="I457" s="29" t="s">
        <v>41</v>
      </c>
      <c r="J457" s="7" t="s">
        <v>1211</v>
      </c>
      <c r="K457" s="30">
        <v>45125</v>
      </c>
      <c r="L457" s="30">
        <v>45513</v>
      </c>
      <c r="M457" s="7" t="s">
        <v>425</v>
      </c>
      <c r="N457" s="31">
        <v>8.5000000000000006E-3</v>
      </c>
      <c r="O457" s="7" t="s">
        <v>41</v>
      </c>
      <c r="P457" s="32">
        <v>0</v>
      </c>
      <c r="Q457" s="28"/>
      <c r="R457" s="33" t="s">
        <v>777</v>
      </c>
      <c r="S457" s="7" t="s">
        <v>220</v>
      </c>
      <c r="T457" s="7" t="s">
        <v>1656</v>
      </c>
      <c r="U457" s="7"/>
      <c r="V457" s="29" t="e">
        <f t="shared" ca="1" si="14"/>
        <v>#NAME?</v>
      </c>
      <c r="W457" s="7"/>
      <c r="X457" s="7"/>
      <c r="Y457" s="34"/>
      <c r="Z457" s="35"/>
      <c r="AA457" s="36">
        <v>45125</v>
      </c>
      <c r="AB457" s="37">
        <v>49075100013578</v>
      </c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>
        <v>7332497.8399999999</v>
      </c>
      <c r="AS457" s="35">
        <v>7282505.9800000004</v>
      </c>
      <c r="AT457" s="35">
        <v>7292274.0099999998</v>
      </c>
      <c r="AU457" s="35">
        <v>7386584.7199999997</v>
      </c>
      <c r="AV457" s="35">
        <v>7315996</v>
      </c>
      <c r="AW457" s="35">
        <v>7002732</v>
      </c>
      <c r="AX457" s="35">
        <v>0</v>
      </c>
      <c r="AY457" s="35">
        <v>0</v>
      </c>
      <c r="AZ457" s="35">
        <v>0</v>
      </c>
      <c r="BA457" s="35">
        <v>0</v>
      </c>
      <c r="BB457" s="35" t="e">
        <f t="array" aca="1" ref="BB457" ca="1">_xludf.XLOOKUP(C457,'PL TOTAL D0'!A:A,'PL TOTAL D0'!C:C,"")</f>
        <v>#NAME?</v>
      </c>
    </row>
    <row r="458" spans="1:54" ht="15.75" customHeight="1">
      <c r="A458" s="28" t="s">
        <v>18</v>
      </c>
      <c r="B458" s="3" t="s">
        <v>1657</v>
      </c>
      <c r="C458" s="4" t="s">
        <v>1658</v>
      </c>
      <c r="D458" s="7" t="s">
        <v>19</v>
      </c>
      <c r="E458" s="7" t="s">
        <v>124</v>
      </c>
      <c r="F458" s="7" t="s">
        <v>354</v>
      </c>
      <c r="G458" s="7" t="e">
        <f t="shared" ca="1" si="13"/>
        <v>#NAME?</v>
      </c>
      <c r="H458" s="29" t="s">
        <v>239</v>
      </c>
      <c r="I458" s="29" t="s">
        <v>240</v>
      </c>
      <c r="J458" s="7" t="str">
        <f t="shared" ref="J458:J460" si="21">IF(Q458=0,"Não","Sim")</f>
        <v>Não</v>
      </c>
      <c r="K458" s="30">
        <v>44896</v>
      </c>
      <c r="L458" s="7"/>
      <c r="M458" s="7" t="s">
        <v>28</v>
      </c>
      <c r="N458" s="31">
        <v>1.2E-2</v>
      </c>
      <c r="O458" s="7" t="s">
        <v>29</v>
      </c>
      <c r="P458" s="32">
        <v>0.1</v>
      </c>
      <c r="Q458" s="28"/>
      <c r="R458" s="33" t="s">
        <v>1659</v>
      </c>
      <c r="S458" s="7" t="s">
        <v>220</v>
      </c>
      <c r="T458" s="7" t="s">
        <v>1660</v>
      </c>
      <c r="U458" s="7" t="s">
        <v>124</v>
      </c>
      <c r="V458" s="29" t="e">
        <f t="shared" ca="1" si="14"/>
        <v>#NAME?</v>
      </c>
      <c r="W458" s="7"/>
      <c r="X458" s="7"/>
      <c r="Y458" s="34" t="s">
        <v>330</v>
      </c>
      <c r="Z458" s="35"/>
      <c r="AA458" s="36">
        <v>44896</v>
      </c>
      <c r="AB458" s="37">
        <v>49075100005982</v>
      </c>
      <c r="AC458" s="35"/>
      <c r="AD458" s="35"/>
      <c r="AE458" s="35">
        <v>101027.34</v>
      </c>
      <c r="AF458" s="35">
        <v>102057.18</v>
      </c>
      <c r="AG458" s="35">
        <v>102893.4</v>
      </c>
      <c r="AH458" s="35">
        <v>103997.85</v>
      </c>
      <c r="AI458" s="35">
        <v>104799.51</v>
      </c>
      <c r="AJ458" s="35">
        <v>105881.35</v>
      </c>
      <c r="AK458" s="35">
        <v>106857.75</v>
      </c>
      <c r="AL458" s="35">
        <v>107813.68</v>
      </c>
      <c r="AM458" s="35">
        <v>108868.49</v>
      </c>
      <c r="AN458" s="35">
        <v>109771.07</v>
      </c>
      <c r="AO458" s="35">
        <v>110709.64</v>
      </c>
      <c r="AP458" s="35">
        <v>111519.87</v>
      </c>
      <c r="AQ458" s="35">
        <v>112181.15</v>
      </c>
      <c r="AR458" s="35">
        <v>200282.08</v>
      </c>
      <c r="AS458" s="35">
        <v>201657.73</v>
      </c>
      <c r="AT458" s="35">
        <v>203648.03</v>
      </c>
      <c r="AU458" s="35">
        <v>203645.24</v>
      </c>
      <c r="AV458" s="35">
        <v>219.51</v>
      </c>
      <c r="AW458" s="35">
        <v>224.34</v>
      </c>
      <c r="AX458" s="35">
        <v>224.87</v>
      </c>
      <c r="AY458" s="35">
        <v>225.93</v>
      </c>
      <c r="AZ458" s="35">
        <v>226.98</v>
      </c>
      <c r="BA458" s="35">
        <v>228.17</v>
      </c>
      <c r="BB458" s="35" t="e">
        <f t="array" aca="1" ref="BB458" ca="1">_xludf.XLOOKUP(C458,'PL TOTAL D0'!A:A,'PL TOTAL D0'!C:C,"")</f>
        <v>#NAME?</v>
      </c>
    </row>
    <row r="459" spans="1:54" ht="15.75" customHeight="1">
      <c r="A459" s="28" t="s">
        <v>18</v>
      </c>
      <c r="B459" s="14" t="s">
        <v>1661</v>
      </c>
      <c r="C459" s="4" t="s">
        <v>1662</v>
      </c>
      <c r="D459" s="7" t="s">
        <v>19</v>
      </c>
      <c r="E459" s="7" t="s">
        <v>20</v>
      </c>
      <c r="F459" s="7" t="s">
        <v>290</v>
      </c>
      <c r="G459" s="7" t="e">
        <f t="shared" ca="1" si="13"/>
        <v>#NAME?</v>
      </c>
      <c r="H459" s="29" t="s">
        <v>227</v>
      </c>
      <c r="I459" s="29" t="s">
        <v>41</v>
      </c>
      <c r="J459" s="7" t="str">
        <f t="shared" si="21"/>
        <v>Sim</v>
      </c>
      <c r="K459" s="30">
        <v>45163</v>
      </c>
      <c r="L459" s="30"/>
      <c r="M459" s="7" t="s">
        <v>138</v>
      </c>
      <c r="N459" s="31">
        <v>1.4999999999999999E-2</v>
      </c>
      <c r="O459" s="7" t="s">
        <v>29</v>
      </c>
      <c r="P459" s="32">
        <v>0.1</v>
      </c>
      <c r="Q459" s="33" t="s">
        <v>1663</v>
      </c>
      <c r="R459" s="145"/>
      <c r="S459" s="7" t="s">
        <v>220</v>
      </c>
      <c r="T459" s="7" t="s">
        <v>1664</v>
      </c>
      <c r="U459" s="7" t="s">
        <v>94</v>
      </c>
      <c r="V459" s="29" t="e">
        <f t="shared" ca="1" si="14"/>
        <v>#NAME?</v>
      </c>
      <c r="W459" s="7"/>
      <c r="X459" s="7"/>
      <c r="Y459" s="34" t="s">
        <v>222</v>
      </c>
      <c r="Z459" s="35"/>
      <c r="AA459" s="36">
        <v>45163</v>
      </c>
      <c r="AB459" s="37">
        <v>49075100011591</v>
      </c>
      <c r="AC459" s="35"/>
      <c r="AD459" s="35"/>
      <c r="AE459" s="35"/>
      <c r="AF459" s="35"/>
      <c r="AG459" s="35"/>
      <c r="AH459" s="35">
        <v>0</v>
      </c>
      <c r="AI459" s="35">
        <v>0</v>
      </c>
      <c r="AJ459" s="35">
        <v>0</v>
      </c>
      <c r="AK459" s="35">
        <v>0</v>
      </c>
      <c r="AL459" s="35">
        <v>0</v>
      </c>
      <c r="AM459" s="35">
        <v>0</v>
      </c>
      <c r="AN459" s="35">
        <v>0</v>
      </c>
      <c r="AO459" s="35">
        <v>0</v>
      </c>
      <c r="AP459" s="35">
        <v>0</v>
      </c>
      <c r="AQ459" s="35">
        <v>0</v>
      </c>
      <c r="AR459" s="35">
        <v>0</v>
      </c>
      <c r="AS459" s="35">
        <v>0</v>
      </c>
      <c r="AT459" s="35">
        <v>0.89</v>
      </c>
      <c r="AU459" s="35">
        <v>209391.1</v>
      </c>
      <c r="AV459" s="35">
        <v>506098.6</v>
      </c>
      <c r="AW459" s="35">
        <v>509655.4</v>
      </c>
      <c r="AX459" s="35">
        <v>515141.5</v>
      </c>
      <c r="AY459" s="35">
        <v>518861.19</v>
      </c>
      <c r="AZ459" s="35">
        <v>520512.47</v>
      </c>
      <c r="BA459" s="35">
        <v>521270.85</v>
      </c>
      <c r="BB459" s="35" t="e">
        <f t="array" aca="1" ref="BB459" ca="1">_xludf.XLOOKUP(C459,'PL TOTAL D0'!A:A,'PL TOTAL D0'!C:C,"")</f>
        <v>#NAME?</v>
      </c>
    </row>
    <row r="460" spans="1:54" ht="15.75" customHeight="1">
      <c r="A460" s="28" t="s">
        <v>18</v>
      </c>
      <c r="B460" s="14" t="s">
        <v>1665</v>
      </c>
      <c r="C460" s="4" t="s">
        <v>1666</v>
      </c>
      <c r="D460" s="7" t="s">
        <v>19</v>
      </c>
      <c r="E460" s="7" t="s">
        <v>20</v>
      </c>
      <c r="F460" s="7" t="s">
        <v>290</v>
      </c>
      <c r="G460" s="7" t="e">
        <f t="shared" ca="1" si="13"/>
        <v>#NAME?</v>
      </c>
      <c r="H460" s="29" t="s">
        <v>218</v>
      </c>
      <c r="I460" s="29" t="s">
        <v>41</v>
      </c>
      <c r="J460" s="7" t="str">
        <f t="shared" si="21"/>
        <v>Não</v>
      </c>
      <c r="K460" s="30">
        <v>45000</v>
      </c>
      <c r="L460" s="30">
        <v>45401</v>
      </c>
      <c r="M460" s="7" t="s">
        <v>100</v>
      </c>
      <c r="N460" s="31">
        <v>1.2E-2</v>
      </c>
      <c r="O460" s="7" t="s">
        <v>41</v>
      </c>
      <c r="P460" s="32">
        <v>0</v>
      </c>
      <c r="Q460" s="90"/>
      <c r="R460" s="90"/>
      <c r="S460" s="7" t="s">
        <v>220</v>
      </c>
      <c r="T460" s="7" t="s">
        <v>1664</v>
      </c>
      <c r="U460" s="7" t="s">
        <v>94</v>
      </c>
      <c r="V460" s="29" t="e">
        <f t="shared" ca="1" si="14"/>
        <v>#NAME?</v>
      </c>
      <c r="W460" s="7"/>
      <c r="X460" s="7"/>
      <c r="Y460" s="34" t="s">
        <v>222</v>
      </c>
      <c r="Z460" s="35"/>
      <c r="AA460" s="36">
        <v>45000</v>
      </c>
      <c r="AB460" s="37"/>
      <c r="AC460" s="35"/>
      <c r="AD460" s="35"/>
      <c r="AE460" s="35"/>
      <c r="AF460" s="35"/>
      <c r="AG460" s="35"/>
      <c r="AH460" s="35">
        <v>1204685.2</v>
      </c>
      <c r="AI460" s="35">
        <v>1203727.57</v>
      </c>
      <c r="AJ460" s="35">
        <v>1207452.8799999999</v>
      </c>
      <c r="AK460" s="35">
        <v>964261.47</v>
      </c>
      <c r="AL460" s="35">
        <v>971845.22</v>
      </c>
      <c r="AM460" s="35">
        <v>798796.03</v>
      </c>
      <c r="AN460" s="35">
        <v>250333.99</v>
      </c>
      <c r="AO460" s="35">
        <v>10548.21</v>
      </c>
      <c r="AP460" s="35">
        <v>10496.54</v>
      </c>
      <c r="AQ460" s="35">
        <v>7.82</v>
      </c>
      <c r="AR460" s="35">
        <v>0</v>
      </c>
      <c r="AS460" s="35">
        <v>0.89</v>
      </c>
      <c r="AT460" s="35">
        <v>0</v>
      </c>
      <c r="AU460" s="35">
        <v>0</v>
      </c>
      <c r="AV460" s="35">
        <v>0</v>
      </c>
      <c r="AW460" s="35">
        <v>0</v>
      </c>
      <c r="AX460" s="35">
        <v>0</v>
      </c>
      <c r="AY460" s="35">
        <v>0</v>
      </c>
      <c r="AZ460" s="35">
        <v>0</v>
      </c>
      <c r="BA460" s="35">
        <v>0</v>
      </c>
      <c r="BB460" s="35" t="e">
        <f t="array" aca="1" ref="BB460" ca="1">_xludf.XLOOKUP(C460,'PL TOTAL D0'!A:A,'PL TOTAL D0'!C:C,"")</f>
        <v>#NAME?</v>
      </c>
    </row>
    <row r="461" spans="1:54" ht="15.75" customHeight="1">
      <c r="A461" s="28" t="s">
        <v>18</v>
      </c>
      <c r="B461" s="14" t="s">
        <v>1667</v>
      </c>
      <c r="C461" s="4" t="s">
        <v>1668</v>
      </c>
      <c r="D461" s="7" t="s">
        <v>110</v>
      </c>
      <c r="E461" s="7" t="s">
        <v>38</v>
      </c>
      <c r="F461" s="7" t="s">
        <v>571</v>
      </c>
      <c r="G461" s="7" t="e">
        <f t="shared" ca="1" si="13"/>
        <v>#NAME?</v>
      </c>
      <c r="H461" s="29" t="s">
        <v>218</v>
      </c>
      <c r="I461" s="29" t="s">
        <v>41</v>
      </c>
      <c r="J461" s="7" t="s">
        <v>1211</v>
      </c>
      <c r="K461" s="30">
        <v>45125</v>
      </c>
      <c r="L461" s="30">
        <v>45566</v>
      </c>
      <c r="M461" s="7" t="s">
        <v>425</v>
      </c>
      <c r="N461" s="31">
        <v>8.5000000000000006E-3</v>
      </c>
      <c r="O461" s="7" t="s">
        <v>41</v>
      </c>
      <c r="P461" s="32">
        <v>0</v>
      </c>
      <c r="Q461" s="90"/>
      <c r="R461" s="90" t="s">
        <v>777</v>
      </c>
      <c r="S461" s="7" t="s">
        <v>220</v>
      </c>
      <c r="T461" s="7" t="s">
        <v>1669</v>
      </c>
      <c r="U461" s="7"/>
      <c r="V461" s="29" t="e">
        <f t="shared" ca="1" si="14"/>
        <v>#NAME?</v>
      </c>
      <c r="W461" s="7"/>
      <c r="X461" s="7"/>
      <c r="Y461" s="34"/>
      <c r="Z461" s="35"/>
      <c r="AA461" s="36">
        <v>45125</v>
      </c>
      <c r="AB461" s="37">
        <v>49075100013586</v>
      </c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>
        <v>5797318.0099999998</v>
      </c>
      <c r="AS461" s="35">
        <v>5852482.0800000001</v>
      </c>
      <c r="AT461" s="35">
        <v>5818801.75</v>
      </c>
      <c r="AU461" s="35">
        <v>5913916.9800000004</v>
      </c>
      <c r="AV461" s="35">
        <v>5886416</v>
      </c>
      <c r="AW461" s="35">
        <v>5925492</v>
      </c>
      <c r="AX461" s="35">
        <v>0</v>
      </c>
      <c r="AY461" s="35">
        <v>0</v>
      </c>
      <c r="AZ461" s="35">
        <v>0</v>
      </c>
      <c r="BA461" s="35">
        <v>0</v>
      </c>
      <c r="BB461" s="35" t="e">
        <f t="array" aca="1" ref="BB461" ca="1">_xludf.XLOOKUP(C461,'PL TOTAL D0'!A:A,'PL TOTAL D0'!C:C,"")</f>
        <v>#NAME?</v>
      </c>
    </row>
    <row r="462" spans="1:54" ht="15.75" customHeight="1">
      <c r="A462" s="28" t="s">
        <v>18</v>
      </c>
      <c r="B462" s="3" t="s">
        <v>1670</v>
      </c>
      <c r="C462" s="4" t="s">
        <v>1671</v>
      </c>
      <c r="D462" s="7" t="s">
        <v>19</v>
      </c>
      <c r="E462" s="7" t="s">
        <v>38</v>
      </c>
      <c r="F462" s="7" t="s">
        <v>446</v>
      </c>
      <c r="G462" s="7" t="e">
        <f t="shared" ca="1" si="13"/>
        <v>#NAME?</v>
      </c>
      <c r="H462" s="29" t="s">
        <v>239</v>
      </c>
      <c r="I462" s="29" t="s">
        <v>286</v>
      </c>
      <c r="J462" s="7" t="str">
        <f t="shared" ref="J462:J467" si="22">IF(Q462=0,"Não","Sim")</f>
        <v>Sim</v>
      </c>
      <c r="K462" s="30">
        <v>44928</v>
      </c>
      <c r="L462" s="7"/>
      <c r="M462" s="7" t="s">
        <v>100</v>
      </c>
      <c r="N462" s="31">
        <v>1.2E-2</v>
      </c>
      <c r="O462" s="7" t="s">
        <v>41</v>
      </c>
      <c r="P462" s="32">
        <v>0</v>
      </c>
      <c r="Q462" s="146" t="s">
        <v>1672</v>
      </c>
      <c r="R462" s="90"/>
      <c r="S462" s="7" t="s">
        <v>220</v>
      </c>
      <c r="T462" s="7" t="s">
        <v>1673</v>
      </c>
      <c r="U462" s="7" t="s">
        <v>38</v>
      </c>
      <c r="V462" s="29" t="e">
        <f t="shared" ca="1" si="14"/>
        <v>#NAME?</v>
      </c>
      <c r="W462" s="7"/>
      <c r="X462" s="7"/>
      <c r="Y462" s="34" t="s">
        <v>330</v>
      </c>
      <c r="Z462" s="35"/>
      <c r="AA462" s="36">
        <v>44928</v>
      </c>
      <c r="AB462" s="37">
        <v>49075100005990</v>
      </c>
      <c r="AC462" s="35"/>
      <c r="AD462" s="35"/>
      <c r="AE462" s="35">
        <v>25536.14</v>
      </c>
      <c r="AF462" s="35">
        <v>30960.44</v>
      </c>
      <c r="AG462" s="35">
        <v>31196.959999999999</v>
      </c>
      <c r="AH462" s="35">
        <v>31403.17</v>
      </c>
      <c r="AI462" s="35">
        <v>41622.379999999997</v>
      </c>
      <c r="AJ462" s="35">
        <v>42040.959999999999</v>
      </c>
      <c r="AK462" s="35">
        <v>42401.2</v>
      </c>
      <c r="AL462" s="35">
        <v>42756.62</v>
      </c>
      <c r="AM462" s="35">
        <v>53231.46</v>
      </c>
      <c r="AN462" s="35">
        <v>53641.79</v>
      </c>
      <c r="AO462" s="35">
        <v>54127.45</v>
      </c>
      <c r="AP462" s="35">
        <v>54551.49</v>
      </c>
      <c r="AQ462" s="35">
        <v>54998.82</v>
      </c>
      <c r="AR462" s="35">
        <v>44982.02</v>
      </c>
      <c r="AS462" s="35">
        <v>45312.38</v>
      </c>
      <c r="AT462" s="35">
        <v>35463.24</v>
      </c>
      <c r="AU462" s="35">
        <v>35726.53</v>
      </c>
      <c r="AV462" s="35">
        <v>35976.58</v>
      </c>
      <c r="AW462" s="35">
        <v>36227.410000000003</v>
      </c>
      <c r="AX462" s="35">
        <v>36465.96</v>
      </c>
      <c r="AY462" s="35">
        <v>36737.71</v>
      </c>
      <c r="AZ462" s="35">
        <v>36987.56</v>
      </c>
      <c r="BA462" s="35">
        <v>37285.35</v>
      </c>
      <c r="BB462" s="35" t="e">
        <f t="array" aca="1" ref="BB462" ca="1">_xludf.XLOOKUP(C462,'PL TOTAL D0'!A:A,'PL TOTAL D0'!C:C,"")</f>
        <v>#NAME?</v>
      </c>
    </row>
    <row r="463" spans="1:54" ht="15.75" customHeight="1">
      <c r="A463" s="28" t="s">
        <v>18</v>
      </c>
      <c r="B463" s="3" t="s">
        <v>1674</v>
      </c>
      <c r="C463" s="4" t="s">
        <v>1675</v>
      </c>
      <c r="D463" s="7" t="s">
        <v>110</v>
      </c>
      <c r="E463" s="7" t="s">
        <v>38</v>
      </c>
      <c r="F463" s="7" t="s">
        <v>571</v>
      </c>
      <c r="G463" s="7" t="e">
        <f t="shared" ca="1" si="13"/>
        <v>#NAME?</v>
      </c>
      <c r="H463" s="29" t="s">
        <v>239</v>
      </c>
      <c r="I463" s="29" t="s">
        <v>286</v>
      </c>
      <c r="J463" s="7" t="str">
        <f t="shared" si="22"/>
        <v>Não</v>
      </c>
      <c r="K463" s="30">
        <v>45168</v>
      </c>
      <c r="L463" s="7"/>
      <c r="M463" s="7" t="s">
        <v>100</v>
      </c>
      <c r="N463" s="31">
        <v>5.0000000000000001E-3</v>
      </c>
      <c r="O463" s="7" t="s">
        <v>41</v>
      </c>
      <c r="P463" s="32">
        <v>0</v>
      </c>
      <c r="Q463" s="33"/>
      <c r="R463" s="90" t="s">
        <v>777</v>
      </c>
      <c r="S463" s="7" t="s">
        <v>220</v>
      </c>
      <c r="T463" s="7" t="s">
        <v>1676</v>
      </c>
      <c r="U463" s="7" t="s">
        <v>38</v>
      </c>
      <c r="V463" s="29" t="e">
        <f t="shared" ca="1" si="14"/>
        <v>#NAME?</v>
      </c>
      <c r="W463" s="7"/>
      <c r="X463" s="7"/>
      <c r="Y463" s="34" t="s">
        <v>222</v>
      </c>
      <c r="Z463" s="35"/>
      <c r="AA463" s="36">
        <v>45168</v>
      </c>
      <c r="AB463" s="37">
        <v>49075100009767</v>
      </c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>
        <v>996849.67</v>
      </c>
      <c r="AN463" s="35">
        <v>1003085.23</v>
      </c>
      <c r="AO463" s="35">
        <v>1060111.6499999999</v>
      </c>
      <c r="AP463" s="35">
        <v>1163944.79</v>
      </c>
      <c r="AQ463" s="35">
        <v>1174396.05</v>
      </c>
      <c r="AR463" s="35">
        <v>1184469.5</v>
      </c>
      <c r="AS463" s="35">
        <v>1193854.74</v>
      </c>
      <c r="AT463" s="35">
        <v>859210</v>
      </c>
      <c r="AU463" s="35">
        <v>860788.64</v>
      </c>
      <c r="AV463" s="35">
        <v>860901.4</v>
      </c>
      <c r="AW463" s="35">
        <v>866195</v>
      </c>
      <c r="AX463" s="35">
        <v>0</v>
      </c>
      <c r="AY463" s="35">
        <v>0</v>
      </c>
      <c r="AZ463" s="35">
        <v>0</v>
      </c>
      <c r="BA463" s="35">
        <v>0</v>
      </c>
      <c r="BB463" s="35" t="e">
        <f t="array" aca="1" ref="BB463" ca="1">_xludf.XLOOKUP(C463,'PL TOTAL D0'!A:A,'PL TOTAL D0'!C:C,"")</f>
        <v>#NAME?</v>
      </c>
    </row>
    <row r="464" spans="1:54" ht="15.75" customHeight="1">
      <c r="A464" s="28" t="s">
        <v>18</v>
      </c>
      <c r="B464" s="3" t="s">
        <v>1677</v>
      </c>
      <c r="C464" s="4" t="s">
        <v>1678</v>
      </c>
      <c r="D464" s="7" t="s">
        <v>19</v>
      </c>
      <c r="E464" s="7" t="s">
        <v>38</v>
      </c>
      <c r="F464" s="7" t="s">
        <v>446</v>
      </c>
      <c r="G464" s="7" t="e">
        <f t="shared" ca="1" si="13"/>
        <v>#NAME?</v>
      </c>
      <c r="H464" s="29" t="s">
        <v>239</v>
      </c>
      <c r="I464" s="29" t="s">
        <v>240</v>
      </c>
      <c r="J464" s="7" t="str">
        <f t="shared" si="22"/>
        <v>Não</v>
      </c>
      <c r="K464" s="30">
        <v>44931</v>
      </c>
      <c r="L464" s="7"/>
      <c r="M464" s="4" t="s">
        <v>132</v>
      </c>
      <c r="N464" s="31">
        <v>2.5000000000000001E-2</v>
      </c>
      <c r="O464" s="7" t="s">
        <v>260</v>
      </c>
      <c r="P464" s="32">
        <v>0.2</v>
      </c>
      <c r="Q464" s="33"/>
      <c r="R464" s="90"/>
      <c r="S464" s="7" t="s">
        <v>220</v>
      </c>
      <c r="T464" s="7" t="s">
        <v>1679</v>
      </c>
      <c r="U464" s="7" t="s">
        <v>38</v>
      </c>
      <c r="V464" s="29" t="e">
        <f t="shared" ca="1" si="14"/>
        <v>#NAME?</v>
      </c>
      <c r="W464" s="7"/>
      <c r="X464" s="7"/>
      <c r="Y464" s="34" t="s">
        <v>222</v>
      </c>
      <c r="Z464" s="35"/>
      <c r="AA464" s="36">
        <v>44931</v>
      </c>
      <c r="AB464" s="37">
        <v>49075100010005</v>
      </c>
      <c r="AC464" s="35"/>
      <c r="AD464" s="35"/>
      <c r="AE464" s="35"/>
      <c r="AF464" s="35">
        <v>50668.18</v>
      </c>
      <c r="AG464" s="35">
        <v>49951.69</v>
      </c>
      <c r="AH464" s="35">
        <v>50254.3</v>
      </c>
      <c r="AI464" s="35">
        <v>49569.35</v>
      </c>
      <c r="AJ464" s="35">
        <v>51210.32</v>
      </c>
      <c r="AK464" s="35">
        <v>55533.69</v>
      </c>
      <c r="AL464" s="35">
        <v>58614.75</v>
      </c>
      <c r="AM464" s="35">
        <v>55714.57</v>
      </c>
      <c r="AN464" s="35">
        <v>55545.7</v>
      </c>
      <c r="AO464" s="35">
        <v>53123.37</v>
      </c>
      <c r="AP464" s="35">
        <v>57005.78</v>
      </c>
      <c r="AQ464" s="35">
        <v>59703.08</v>
      </c>
      <c r="AR464" s="35">
        <v>55567.17</v>
      </c>
      <c r="AS464" s="35">
        <v>56324.34</v>
      </c>
      <c r="AT464" s="35">
        <v>58458.23</v>
      </c>
      <c r="AU464" s="35">
        <v>56429.63</v>
      </c>
      <c r="AV464" s="35">
        <v>55224.9</v>
      </c>
      <c r="AW464" s="35">
        <v>46671.83</v>
      </c>
      <c r="AX464" s="35">
        <v>47891.23</v>
      </c>
      <c r="AY464" s="35">
        <v>41449.1</v>
      </c>
      <c r="AZ464" s="35">
        <v>393.2</v>
      </c>
      <c r="BA464" s="35">
        <v>372.27</v>
      </c>
      <c r="BB464" s="35" t="e">
        <f t="array" aca="1" ref="BB464" ca="1">_xludf.XLOOKUP(C464,'PL TOTAL D0'!A:A,'PL TOTAL D0'!C:C,"")</f>
        <v>#NAME?</v>
      </c>
    </row>
    <row r="465" spans="1:54" ht="15.75" customHeight="1">
      <c r="A465" s="28" t="s">
        <v>18</v>
      </c>
      <c r="B465" s="3" t="s">
        <v>1680</v>
      </c>
      <c r="C465" s="4" t="s">
        <v>1681</v>
      </c>
      <c r="D465" s="7" t="s">
        <v>19</v>
      </c>
      <c r="E465" s="7" t="s">
        <v>38</v>
      </c>
      <c r="F465" s="7" t="s">
        <v>446</v>
      </c>
      <c r="G465" s="7" t="e">
        <f t="shared" ca="1" si="13"/>
        <v>#NAME?</v>
      </c>
      <c r="H465" s="29" t="s">
        <v>227</v>
      </c>
      <c r="I465" s="29" t="s">
        <v>41</v>
      </c>
      <c r="J465" s="7" t="str">
        <f t="shared" si="22"/>
        <v>Não</v>
      </c>
      <c r="K465" s="30">
        <v>44931</v>
      </c>
      <c r="L465" s="7"/>
      <c r="M465" s="7" t="s">
        <v>100</v>
      </c>
      <c r="N465" s="31">
        <v>1.2E-2</v>
      </c>
      <c r="O465" s="7" t="s">
        <v>41</v>
      </c>
      <c r="P465" s="32">
        <v>0</v>
      </c>
      <c r="Q465" s="33"/>
      <c r="R465" s="90"/>
      <c r="S465" s="7" t="s">
        <v>220</v>
      </c>
      <c r="T465" s="7" t="s">
        <v>1679</v>
      </c>
      <c r="U465" s="7" t="s">
        <v>38</v>
      </c>
      <c r="V465" s="29" t="e">
        <f t="shared" ca="1" si="14"/>
        <v>#NAME?</v>
      </c>
      <c r="W465" s="7"/>
      <c r="X465" s="7"/>
      <c r="Y465" s="34" t="s">
        <v>222</v>
      </c>
      <c r="Z465" s="35"/>
      <c r="AA465" s="36">
        <v>44931</v>
      </c>
      <c r="AB465" s="37">
        <v>49075100003327</v>
      </c>
      <c r="AC465" s="35"/>
      <c r="AD465" s="35"/>
      <c r="AE465" s="35"/>
      <c r="AF465" s="35">
        <v>151367.07</v>
      </c>
      <c r="AG465" s="35">
        <v>152610.03</v>
      </c>
      <c r="AH465" s="35">
        <v>154284.45000000001</v>
      </c>
      <c r="AI465" s="35">
        <v>155466.57999999999</v>
      </c>
      <c r="AJ465" s="35">
        <v>157127.4</v>
      </c>
      <c r="AK465" s="35">
        <v>158575.16</v>
      </c>
      <c r="AL465" s="35">
        <v>159926.25</v>
      </c>
      <c r="AM465" s="35">
        <v>161459.68</v>
      </c>
      <c r="AN465" s="35">
        <v>162743.17000000001</v>
      </c>
      <c r="AO465" s="35">
        <v>164169.26</v>
      </c>
      <c r="AP465" s="35">
        <v>165328.85</v>
      </c>
      <c r="AQ465" s="35">
        <v>166608.4</v>
      </c>
      <c r="AR465" s="35">
        <v>166145.88</v>
      </c>
      <c r="AS465" s="35">
        <v>167373.47</v>
      </c>
      <c r="AT465" s="35">
        <v>167672.4</v>
      </c>
      <c r="AU465" s="35">
        <v>168756.9</v>
      </c>
      <c r="AV465" s="35">
        <v>169944.5</v>
      </c>
      <c r="AW465" s="35">
        <v>129053.1</v>
      </c>
      <c r="AX465" s="35">
        <v>130058.8</v>
      </c>
      <c r="AY465" s="35">
        <v>104513.42</v>
      </c>
      <c r="AZ465" s="35">
        <v>101151.43</v>
      </c>
      <c r="BA465" s="35">
        <v>101804.49</v>
      </c>
      <c r="BB465" s="35" t="e">
        <f t="array" aca="1" ref="BB465" ca="1">_xludf.XLOOKUP(C465,'PL TOTAL D0'!A:A,'PL TOTAL D0'!C:C,"")</f>
        <v>#NAME?</v>
      </c>
    </row>
    <row r="466" spans="1:54" ht="15.75" customHeight="1">
      <c r="A466" s="28" t="s">
        <v>18</v>
      </c>
      <c r="B466" s="147" t="s">
        <v>1682</v>
      </c>
      <c r="C466" s="148" t="s">
        <v>1683</v>
      </c>
      <c r="D466" s="149" t="s">
        <v>110</v>
      </c>
      <c r="E466" s="149" t="s">
        <v>38</v>
      </c>
      <c r="F466" s="7" t="s">
        <v>571</v>
      </c>
      <c r="G466" s="7" t="e">
        <f t="shared" ca="1" si="13"/>
        <v>#NAME?</v>
      </c>
      <c r="H466" s="150" t="s">
        <v>218</v>
      </c>
      <c r="I466" s="29" t="s">
        <v>41</v>
      </c>
      <c r="J466" s="7" t="str">
        <f t="shared" si="22"/>
        <v>Não</v>
      </c>
      <c r="K466" s="151">
        <v>45125</v>
      </c>
      <c r="L466" s="151">
        <v>45513</v>
      </c>
      <c r="M466" s="149" t="s">
        <v>1085</v>
      </c>
      <c r="N466" s="152">
        <v>8.5000000000000006E-3</v>
      </c>
      <c r="O466" s="149" t="s">
        <v>41</v>
      </c>
      <c r="P466" s="153">
        <v>0</v>
      </c>
      <c r="Q466" s="33"/>
      <c r="R466" s="99" t="s">
        <v>777</v>
      </c>
      <c r="S466" s="149" t="s">
        <v>220</v>
      </c>
      <c r="T466" s="7" t="s">
        <v>1684</v>
      </c>
      <c r="U466" s="149" t="s">
        <v>38</v>
      </c>
      <c r="V466" s="29" t="e">
        <f t="shared" ca="1" si="14"/>
        <v>#NAME?</v>
      </c>
      <c r="W466" s="149"/>
      <c r="X466" s="149"/>
      <c r="Y466" s="154" t="s">
        <v>222</v>
      </c>
      <c r="Z466" s="155"/>
      <c r="AA466" s="156">
        <v>45125</v>
      </c>
      <c r="AB466" s="157">
        <v>49075100006040</v>
      </c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>
        <v>1228192.68</v>
      </c>
      <c r="AM466" s="155">
        <v>1243750.43</v>
      </c>
      <c r="AN466" s="35">
        <v>1088497.03</v>
      </c>
      <c r="AO466" s="35">
        <v>187400.79</v>
      </c>
      <c r="AP466" s="35">
        <v>201253.67</v>
      </c>
      <c r="AQ466" s="35">
        <v>223190.6</v>
      </c>
      <c r="AR466" s="35">
        <v>257719.65</v>
      </c>
      <c r="AS466" s="35">
        <v>266094.28000000003</v>
      </c>
      <c r="AT466" s="35">
        <v>283791.34000000003</v>
      </c>
      <c r="AU466" s="35">
        <v>286938.37</v>
      </c>
      <c r="AV466" s="35">
        <v>322392.09999999998</v>
      </c>
      <c r="AW466" s="35">
        <v>352951</v>
      </c>
      <c r="AX466" s="35">
        <v>0</v>
      </c>
      <c r="AY466" s="35">
        <v>0</v>
      </c>
      <c r="AZ466" s="35">
        <v>0</v>
      </c>
      <c r="BA466" s="35">
        <v>0</v>
      </c>
      <c r="BB466" s="35" t="e">
        <f t="array" aca="1" ref="BB466" ca="1">_xludf.XLOOKUP(C466,'PL TOTAL D0'!A:A,'PL TOTAL D0'!C:C,"")</f>
        <v>#NAME?</v>
      </c>
    </row>
    <row r="467" spans="1:54" ht="15.75" customHeight="1">
      <c r="A467" s="28" t="s">
        <v>18</v>
      </c>
      <c r="B467" s="3" t="s">
        <v>1685</v>
      </c>
      <c r="C467" s="4" t="s">
        <v>1686</v>
      </c>
      <c r="D467" s="7" t="s">
        <v>19</v>
      </c>
      <c r="E467" s="7" t="s">
        <v>124</v>
      </c>
      <c r="F467" s="7" t="s">
        <v>244</v>
      </c>
      <c r="G467" s="7" t="e">
        <f t="shared" ca="1" si="13"/>
        <v>#NAME?</v>
      </c>
      <c r="H467" s="29" t="s">
        <v>227</v>
      </c>
      <c r="I467" s="29" t="s">
        <v>41</v>
      </c>
      <c r="J467" s="7" t="str">
        <f t="shared" si="22"/>
        <v>Não</v>
      </c>
      <c r="K467" s="30">
        <v>44980</v>
      </c>
      <c r="L467" s="7"/>
      <c r="M467" s="7" t="s">
        <v>138</v>
      </c>
      <c r="N467" s="31">
        <v>1.4999999999999999E-2</v>
      </c>
      <c r="O467" s="7" t="s">
        <v>29</v>
      </c>
      <c r="P467" s="32">
        <v>0.1</v>
      </c>
      <c r="Q467" s="90"/>
      <c r="R467" s="90"/>
      <c r="S467" s="7" t="s">
        <v>220</v>
      </c>
      <c r="T467" s="7" t="s">
        <v>1687</v>
      </c>
      <c r="U467" s="7" t="s">
        <v>124</v>
      </c>
      <c r="V467" s="29" t="e">
        <f t="shared" ca="1" si="14"/>
        <v>#NAME?</v>
      </c>
      <c r="W467" s="7"/>
      <c r="X467" s="7"/>
      <c r="Y467" s="34" t="s">
        <v>222</v>
      </c>
      <c r="Z467" s="35"/>
      <c r="AA467" s="36">
        <v>44980</v>
      </c>
      <c r="AB467" s="37">
        <v>49075100006024</v>
      </c>
      <c r="AC467" s="35"/>
      <c r="AD467" s="35"/>
      <c r="AE467" s="35"/>
      <c r="AF467" s="35">
        <v>0</v>
      </c>
      <c r="AG467" s="35">
        <v>485180.91</v>
      </c>
      <c r="AH467" s="35">
        <v>586527.81000000006</v>
      </c>
      <c r="AI467" s="35">
        <v>589105.09</v>
      </c>
      <c r="AJ467" s="35">
        <v>599462.24</v>
      </c>
      <c r="AK467" s="35">
        <v>623799.05000000005</v>
      </c>
      <c r="AL467" s="35">
        <v>626680.78</v>
      </c>
      <c r="AM467" s="35">
        <v>646739.9</v>
      </c>
      <c r="AN467" s="35">
        <v>677433.36</v>
      </c>
      <c r="AO467" s="35">
        <v>687798.21</v>
      </c>
      <c r="AP467" s="35">
        <v>730790.37</v>
      </c>
      <c r="AQ467" s="35">
        <v>754062.16</v>
      </c>
      <c r="AR467" s="35">
        <v>751642.51</v>
      </c>
      <c r="AS467" s="35">
        <v>789676.27</v>
      </c>
      <c r="AT467" s="35">
        <v>812486.91</v>
      </c>
      <c r="AU467" s="35">
        <v>893064.95</v>
      </c>
      <c r="AV467" s="35">
        <v>916614.3</v>
      </c>
      <c r="AW467" s="35">
        <v>856005.3</v>
      </c>
      <c r="AX467" s="35">
        <v>869336.9</v>
      </c>
      <c r="AY467" s="35">
        <v>906417.99</v>
      </c>
      <c r="AZ467" s="35">
        <v>932105.97</v>
      </c>
      <c r="BA467" s="35">
        <v>954451.52</v>
      </c>
      <c r="BB467" s="35" t="e">
        <f t="array" aca="1" ref="BB467" ca="1">_xludf.XLOOKUP(C467,'PL TOTAL D0'!A:A,'PL TOTAL D0'!C:C,"")</f>
        <v>#NAME?</v>
      </c>
    </row>
    <row r="468" spans="1:54" ht="15.75" customHeight="1">
      <c r="A468" s="28" t="s">
        <v>18</v>
      </c>
      <c r="B468" s="3" t="s">
        <v>1688</v>
      </c>
      <c r="C468" s="4" t="s">
        <v>1689</v>
      </c>
      <c r="D468" s="7" t="s">
        <v>19</v>
      </c>
      <c r="E468" s="7" t="s">
        <v>124</v>
      </c>
      <c r="F468" s="7" t="s">
        <v>404</v>
      </c>
      <c r="G468" s="7" t="e">
        <f t="shared" ca="1" si="13"/>
        <v>#NAME?</v>
      </c>
      <c r="H468" s="29" t="s">
        <v>239</v>
      </c>
      <c r="I468" s="29" t="s">
        <v>280</v>
      </c>
      <c r="J468" s="7" t="s">
        <v>258</v>
      </c>
      <c r="K468" s="30">
        <v>45398</v>
      </c>
      <c r="L468" s="7"/>
      <c r="M468" s="7" t="s">
        <v>678</v>
      </c>
      <c r="N468" s="31">
        <v>0</v>
      </c>
      <c r="O468" s="7" t="s">
        <v>41</v>
      </c>
      <c r="P468" s="32">
        <v>0</v>
      </c>
      <c r="Q468" s="90"/>
      <c r="R468" s="90"/>
      <c r="S468" s="7" t="s">
        <v>220</v>
      </c>
      <c r="T468" s="7" t="s">
        <v>1690</v>
      </c>
      <c r="U468" s="7" t="s">
        <v>124</v>
      </c>
      <c r="V468" s="29" t="e">
        <f t="shared" ca="1" si="14"/>
        <v>#NAME?</v>
      </c>
      <c r="W468" s="7"/>
      <c r="X468" s="7"/>
      <c r="Y468" s="34" t="s">
        <v>222</v>
      </c>
      <c r="Z468" s="35"/>
      <c r="AA468" s="36">
        <v>45398</v>
      </c>
      <c r="AB468" s="37">
        <v>49075100014371</v>
      </c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>
        <v>2486551.83</v>
      </c>
      <c r="AV468" s="35">
        <v>2503344</v>
      </c>
      <c r="AW468" s="35">
        <v>776932.2</v>
      </c>
      <c r="AX468" s="35">
        <v>780924.8</v>
      </c>
      <c r="AY468" s="35">
        <v>782305.08</v>
      </c>
      <c r="AZ468" s="35">
        <v>780595.45</v>
      </c>
      <c r="BA468" s="35">
        <v>788431.33</v>
      </c>
      <c r="BB468" s="35" t="e">
        <f t="array" aca="1" ref="BB468" ca="1">_xludf.XLOOKUP(C468,'PL TOTAL D0'!A:A,'PL TOTAL D0'!C:C,"")</f>
        <v>#NAME?</v>
      </c>
    </row>
    <row r="469" spans="1:54" ht="15.75" customHeight="1">
      <c r="A469" s="28" t="s">
        <v>18</v>
      </c>
      <c r="B469" s="3" t="s">
        <v>1688</v>
      </c>
      <c r="C469" s="4" t="s">
        <v>1691</v>
      </c>
      <c r="D469" s="7" t="s">
        <v>19</v>
      </c>
      <c r="E469" s="7" t="s">
        <v>124</v>
      </c>
      <c r="F469" s="7" t="s">
        <v>404</v>
      </c>
      <c r="G469" s="7" t="e">
        <f t="shared" ca="1" si="13"/>
        <v>#NAME?</v>
      </c>
      <c r="H469" s="29" t="s">
        <v>227</v>
      </c>
      <c r="I469" s="29" t="s">
        <v>41</v>
      </c>
      <c r="J469" s="7" t="s">
        <v>258</v>
      </c>
      <c r="K469" s="30">
        <v>45432</v>
      </c>
      <c r="L469" s="7"/>
      <c r="M469" s="7" t="s">
        <v>361</v>
      </c>
      <c r="N469" s="31">
        <v>0.01</v>
      </c>
      <c r="O469" s="7" t="s">
        <v>29</v>
      </c>
      <c r="P469" s="32">
        <v>0.1</v>
      </c>
      <c r="Q469" s="90"/>
      <c r="R469" s="90"/>
      <c r="S469" s="7" t="s">
        <v>220</v>
      </c>
      <c r="T469" s="7" t="s">
        <v>1690</v>
      </c>
      <c r="U469" s="7" t="s">
        <v>124</v>
      </c>
      <c r="V469" s="29" t="e">
        <f t="shared" ca="1" si="14"/>
        <v>#NAME?</v>
      </c>
      <c r="W469" s="7"/>
      <c r="X469" s="7"/>
      <c r="Y469" s="34" t="s">
        <v>222</v>
      </c>
      <c r="Z469" s="35"/>
      <c r="AA469" s="36">
        <v>45432</v>
      </c>
      <c r="AB469" s="37">
        <v>49075100014671</v>
      </c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>
        <v>0</v>
      </c>
      <c r="AW469" s="35">
        <v>85646.61</v>
      </c>
      <c r="AX469" s="35">
        <v>1712514</v>
      </c>
      <c r="AY469" s="35">
        <v>1701313.01</v>
      </c>
      <c r="AZ469" s="35">
        <v>1671115.07</v>
      </c>
      <c r="BA469" s="35">
        <v>1685475.85</v>
      </c>
      <c r="BB469" s="35" t="e">
        <f t="array" aca="1" ref="BB469" ca="1">_xludf.XLOOKUP(C469,'PL TOTAL D0'!A:A,'PL TOTAL D0'!C:C,"")</f>
        <v>#NAME?</v>
      </c>
    </row>
    <row r="470" spans="1:54" ht="15.75" customHeight="1">
      <c r="A470" s="28" t="s">
        <v>18</v>
      </c>
      <c r="B470" s="3" t="s">
        <v>1692</v>
      </c>
      <c r="C470" s="51" t="s">
        <v>1693</v>
      </c>
      <c r="D470" s="7" t="s">
        <v>19</v>
      </c>
      <c r="E470" s="7" t="s">
        <v>20</v>
      </c>
      <c r="F470" s="7" t="s">
        <v>339</v>
      </c>
      <c r="G470" s="7" t="e">
        <f t="shared" ca="1" si="13"/>
        <v>#NAME?</v>
      </c>
      <c r="H470" s="29" t="s">
        <v>227</v>
      </c>
      <c r="I470" s="29" t="s">
        <v>41</v>
      </c>
      <c r="J470" s="7" t="str">
        <f t="shared" ref="J470:J522" si="23">IF(Q470=0,"Não","Sim")</f>
        <v>Não</v>
      </c>
      <c r="K470" s="30">
        <v>45083</v>
      </c>
      <c r="L470" s="30"/>
      <c r="M470" s="7" t="s">
        <v>138</v>
      </c>
      <c r="N470" s="31">
        <v>1.4999999999999999E-2</v>
      </c>
      <c r="O470" s="7" t="s">
        <v>29</v>
      </c>
      <c r="P470" s="32">
        <v>0.1</v>
      </c>
      <c r="Q470" s="33"/>
      <c r="R470" s="90"/>
      <c r="S470" s="7" t="s">
        <v>220</v>
      </c>
      <c r="T470" s="7" t="s">
        <v>1694</v>
      </c>
      <c r="U470" s="7" t="s">
        <v>31</v>
      </c>
      <c r="V470" s="29" t="e">
        <f t="shared" ca="1" si="14"/>
        <v>#NAME?</v>
      </c>
      <c r="W470" s="7"/>
      <c r="X470" s="7"/>
      <c r="Y470" s="34" t="s">
        <v>514</v>
      </c>
      <c r="Z470" s="35"/>
      <c r="AA470" s="36">
        <v>45083</v>
      </c>
      <c r="AB470" s="37">
        <v>49075100006369</v>
      </c>
      <c r="AC470" s="35"/>
      <c r="AD470" s="35"/>
      <c r="AE470" s="35"/>
      <c r="AF470" s="35"/>
      <c r="AG470" s="35"/>
      <c r="AH470" s="35"/>
      <c r="AI470" s="35"/>
      <c r="AJ470" s="35">
        <v>0</v>
      </c>
      <c r="AK470" s="35">
        <v>10046.26</v>
      </c>
      <c r="AL470" s="35">
        <v>12149.58</v>
      </c>
      <c r="AM470" s="35">
        <v>12266.12</v>
      </c>
      <c r="AN470" s="35">
        <v>17332.09</v>
      </c>
      <c r="AO470" s="35">
        <v>19446.68</v>
      </c>
      <c r="AP470" s="35">
        <v>24301.19</v>
      </c>
      <c r="AQ470" s="35">
        <v>24714.34</v>
      </c>
      <c r="AR470" s="35">
        <v>28424.87</v>
      </c>
      <c r="AS470" s="35">
        <v>30695.79</v>
      </c>
      <c r="AT470" s="35">
        <v>35274.58</v>
      </c>
      <c r="AU470" s="35">
        <v>34989</v>
      </c>
      <c r="AV470" s="35">
        <v>34953.15</v>
      </c>
      <c r="AW470" s="35">
        <v>35146.129999999997</v>
      </c>
      <c r="AX470" s="35">
        <v>36288.58</v>
      </c>
      <c r="AY470" s="35">
        <v>37344.910000000003</v>
      </c>
      <c r="AZ470" s="35">
        <v>38080.26</v>
      </c>
      <c r="BA470" s="35">
        <v>38688.46</v>
      </c>
      <c r="BB470" s="35" t="e">
        <f t="array" aca="1" ref="BB470" ca="1">_xludf.XLOOKUP(C470,'PL TOTAL D0'!A:A,'PL TOTAL D0'!C:C,"")</f>
        <v>#NAME?</v>
      </c>
    </row>
    <row r="471" spans="1:54" ht="15.75" customHeight="1">
      <c r="A471" s="28" t="s">
        <v>18</v>
      </c>
      <c r="B471" s="42" t="s">
        <v>1692</v>
      </c>
      <c r="C471" s="57" t="s">
        <v>1695</v>
      </c>
      <c r="D471" s="7" t="s">
        <v>19</v>
      </c>
      <c r="E471" s="7" t="s">
        <v>20</v>
      </c>
      <c r="F471" s="7" t="s">
        <v>339</v>
      </c>
      <c r="G471" s="7" t="e">
        <f t="shared" ca="1" si="13"/>
        <v>#NAME?</v>
      </c>
      <c r="H471" s="29" t="s">
        <v>239</v>
      </c>
      <c r="I471" s="29" t="s">
        <v>240</v>
      </c>
      <c r="J471" s="7" t="str">
        <f t="shared" si="23"/>
        <v>Não</v>
      </c>
      <c r="K471" s="30">
        <v>45364</v>
      </c>
      <c r="L471" s="30"/>
      <c r="M471" s="7" t="s">
        <v>251</v>
      </c>
      <c r="N471" s="31">
        <v>0</v>
      </c>
      <c r="O471" s="7" t="s">
        <v>41</v>
      </c>
      <c r="P471" s="32">
        <v>0</v>
      </c>
      <c r="Q471" s="90"/>
      <c r="R471" s="90"/>
      <c r="S471" s="7" t="s">
        <v>220</v>
      </c>
      <c r="T471" s="7" t="s">
        <v>1694</v>
      </c>
      <c r="U471" s="7" t="s">
        <v>31</v>
      </c>
      <c r="V471" s="29" t="e">
        <f t="shared" ca="1" si="14"/>
        <v>#NAME?</v>
      </c>
      <c r="W471" s="7"/>
      <c r="X471" s="7"/>
      <c r="Y471" s="34" t="s">
        <v>514</v>
      </c>
      <c r="Z471" s="35"/>
      <c r="AA471" s="36">
        <v>45364</v>
      </c>
      <c r="AB471" s="37">
        <v>49075100013837</v>
      </c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>
        <v>0</v>
      </c>
      <c r="AU471" s="35">
        <v>0</v>
      </c>
      <c r="AV471" s="35">
        <v>0</v>
      </c>
      <c r="AW471" s="35">
        <v>0</v>
      </c>
      <c r="AX471" s="35">
        <v>0</v>
      </c>
      <c r="AY471" s="35">
        <v>0</v>
      </c>
      <c r="AZ471" s="35">
        <v>0</v>
      </c>
      <c r="BA471" s="35">
        <v>0</v>
      </c>
      <c r="BB471" s="35" t="e">
        <f t="array" aca="1" ref="BB471" ca="1">_xludf.XLOOKUP(C471,'PL TOTAL D0'!A:A,'PL TOTAL D0'!C:C,"")</f>
        <v>#NAME?</v>
      </c>
    </row>
    <row r="472" spans="1:54" ht="15.75" customHeight="1">
      <c r="A472" s="28" t="s">
        <v>18</v>
      </c>
      <c r="B472" s="3" t="s">
        <v>1696</v>
      </c>
      <c r="C472" s="4" t="s">
        <v>1697</v>
      </c>
      <c r="D472" s="7" t="s">
        <v>19</v>
      </c>
      <c r="E472" s="7" t="s">
        <v>124</v>
      </c>
      <c r="F472" s="7" t="s">
        <v>238</v>
      </c>
      <c r="G472" s="7" t="e">
        <f t="shared" ca="1" si="13"/>
        <v>#NAME?</v>
      </c>
      <c r="H472" s="29" t="s">
        <v>239</v>
      </c>
      <c r="I472" s="29" t="s">
        <v>240</v>
      </c>
      <c r="J472" s="7" t="str">
        <f t="shared" si="23"/>
        <v>Não</v>
      </c>
      <c r="K472" s="30">
        <v>45014</v>
      </c>
      <c r="L472" s="7"/>
      <c r="M472" s="7" t="s">
        <v>132</v>
      </c>
      <c r="N472" s="31">
        <v>2.5000000000000001E-2</v>
      </c>
      <c r="O472" s="7" t="s">
        <v>260</v>
      </c>
      <c r="P472" s="32">
        <v>0.2</v>
      </c>
      <c r="Q472" s="90"/>
      <c r="R472" s="90"/>
      <c r="S472" s="7" t="s">
        <v>220</v>
      </c>
      <c r="T472" s="7" t="s">
        <v>1698</v>
      </c>
      <c r="U472" s="7" t="s">
        <v>124</v>
      </c>
      <c r="V472" s="29" t="e">
        <f t="shared" ca="1" si="14"/>
        <v>#NAME?</v>
      </c>
      <c r="W472" s="7"/>
      <c r="X472" s="7"/>
      <c r="Y472" s="34" t="s">
        <v>222</v>
      </c>
      <c r="Z472" s="35"/>
      <c r="AA472" s="36">
        <v>45014</v>
      </c>
      <c r="AB472" s="37">
        <v>49075100004005</v>
      </c>
      <c r="AC472" s="35"/>
      <c r="AD472" s="35"/>
      <c r="AE472" s="35"/>
      <c r="AF472" s="35"/>
      <c r="AG472" s="35">
        <v>0</v>
      </c>
      <c r="AH472" s="35">
        <v>1896.74</v>
      </c>
      <c r="AI472" s="35">
        <v>1906.54</v>
      </c>
      <c r="AJ472" s="35">
        <v>1919.93</v>
      </c>
      <c r="AK472" s="35">
        <v>4719.37</v>
      </c>
      <c r="AL472" s="35">
        <v>4760.49</v>
      </c>
      <c r="AM472" s="35">
        <v>4803.8599999999997</v>
      </c>
      <c r="AN472" s="35">
        <v>4633.1899999999996</v>
      </c>
      <c r="AO472" s="35">
        <v>4462.58</v>
      </c>
      <c r="AP472" s="35">
        <v>4746.91</v>
      </c>
      <c r="AQ472" s="35">
        <v>29.77</v>
      </c>
      <c r="AR472" s="35">
        <v>29.77</v>
      </c>
      <c r="AS472" s="35">
        <v>30.02</v>
      </c>
      <c r="AT472" s="35">
        <v>30.02</v>
      </c>
      <c r="AU472" s="35">
        <v>30.02</v>
      </c>
      <c r="AV472" s="35">
        <v>30.02</v>
      </c>
      <c r="AW472" s="35">
        <v>30.02</v>
      </c>
      <c r="AX472" s="35">
        <v>30.02</v>
      </c>
      <c r="AY472" s="35">
        <v>30.02</v>
      </c>
      <c r="AZ472" s="35">
        <v>30.02</v>
      </c>
      <c r="BA472" s="35">
        <v>30.02</v>
      </c>
      <c r="BB472" s="35" t="e">
        <f t="array" aca="1" ref="BB472" ca="1">_xludf.XLOOKUP(C472,'PL TOTAL D0'!A:A,'PL TOTAL D0'!C:C,"")</f>
        <v>#NAME?</v>
      </c>
    </row>
    <row r="473" spans="1:54" ht="15.75" customHeight="1">
      <c r="A473" s="28" t="s">
        <v>18</v>
      </c>
      <c r="B473" s="3" t="s">
        <v>1699</v>
      </c>
      <c r="C473" s="4" t="s">
        <v>1700</v>
      </c>
      <c r="D473" s="7" t="s">
        <v>143</v>
      </c>
      <c r="E473" s="7" t="s">
        <v>38</v>
      </c>
      <c r="F473" s="7" t="s">
        <v>272</v>
      </c>
      <c r="G473" s="7" t="e">
        <f t="shared" ca="1" si="13"/>
        <v>#NAME?</v>
      </c>
      <c r="H473" s="29" t="s">
        <v>227</v>
      </c>
      <c r="I473" s="29" t="s">
        <v>41</v>
      </c>
      <c r="J473" s="7" t="str">
        <f t="shared" si="23"/>
        <v>Não</v>
      </c>
      <c r="K473" s="30">
        <v>45504</v>
      </c>
      <c r="L473" s="7"/>
      <c r="M473" s="7" t="s">
        <v>28</v>
      </c>
      <c r="N473" s="31">
        <v>1.2E-2</v>
      </c>
      <c r="O473" s="7" t="s">
        <v>41</v>
      </c>
      <c r="P473" s="32">
        <v>0</v>
      </c>
      <c r="Q473" s="90"/>
      <c r="R473" s="90"/>
      <c r="S473" s="7" t="s">
        <v>220</v>
      </c>
      <c r="T473" s="7" t="s">
        <v>1701</v>
      </c>
      <c r="U473" s="7" t="s">
        <v>38</v>
      </c>
      <c r="V473" s="29" t="e">
        <f t="shared" ca="1" si="14"/>
        <v>#NAME?</v>
      </c>
      <c r="W473" s="7"/>
      <c r="X473" s="7" t="s">
        <v>230</v>
      </c>
      <c r="Y473" s="34" t="s">
        <v>222</v>
      </c>
      <c r="Z473" s="35"/>
      <c r="AA473" s="36">
        <v>45504</v>
      </c>
      <c r="AB473" s="37">
        <v>49075100015457</v>
      </c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>
        <v>109060.7</v>
      </c>
      <c r="AY473" s="35">
        <v>153694.51999999999</v>
      </c>
      <c r="AZ473" s="35">
        <v>206505.02</v>
      </c>
      <c r="BA473" s="35">
        <v>261102.1</v>
      </c>
      <c r="BB473" s="35" t="e">
        <f t="array" aca="1" ref="BB473" ca="1">_xludf.XLOOKUP(C473,'PL TOTAL D0'!A:A,'PL TOTAL D0'!C:C,"")</f>
        <v>#NAME?</v>
      </c>
    </row>
    <row r="474" spans="1:54" ht="15.75" customHeight="1">
      <c r="A474" s="28" t="s">
        <v>18</v>
      </c>
      <c r="B474" s="3" t="s">
        <v>1702</v>
      </c>
      <c r="C474" s="4" t="s">
        <v>1703</v>
      </c>
      <c r="D474" s="7" t="s">
        <v>19</v>
      </c>
      <c r="E474" s="7" t="s">
        <v>124</v>
      </c>
      <c r="F474" s="7" t="s">
        <v>404</v>
      </c>
      <c r="G474" s="7" t="e">
        <f t="shared" ca="1" si="13"/>
        <v>#NAME?</v>
      </c>
      <c r="H474" s="29" t="s">
        <v>227</v>
      </c>
      <c r="I474" s="29" t="s">
        <v>41</v>
      </c>
      <c r="J474" s="7" t="str">
        <f t="shared" si="23"/>
        <v>Não</v>
      </c>
      <c r="K474" s="30">
        <v>44974</v>
      </c>
      <c r="L474" s="7"/>
      <c r="M474" s="7" t="s">
        <v>100</v>
      </c>
      <c r="N474" s="31">
        <v>1.2E-2</v>
      </c>
      <c r="O474" s="7" t="s">
        <v>41</v>
      </c>
      <c r="P474" s="32">
        <v>0</v>
      </c>
      <c r="Q474" s="33"/>
      <c r="R474" s="33"/>
      <c r="S474" s="7" t="s">
        <v>220</v>
      </c>
      <c r="T474" s="7" t="s">
        <v>1704</v>
      </c>
      <c r="U474" s="7" t="s">
        <v>124</v>
      </c>
      <c r="V474" s="29" t="e">
        <f t="shared" ca="1" si="14"/>
        <v>#NAME?</v>
      </c>
      <c r="W474" s="7"/>
      <c r="X474" s="7"/>
      <c r="Y474" s="34" t="s">
        <v>330</v>
      </c>
      <c r="Z474" s="35"/>
      <c r="AA474" s="36">
        <v>44974</v>
      </c>
      <c r="AB474" s="37">
        <v>49075100006032</v>
      </c>
      <c r="AC474" s="35"/>
      <c r="AD474" s="35"/>
      <c r="AE474" s="35"/>
      <c r="AF474" s="35">
        <v>0</v>
      </c>
      <c r="AG474" s="35">
        <v>100035.14</v>
      </c>
      <c r="AH474" s="35">
        <v>101119.41</v>
      </c>
      <c r="AI474" s="35">
        <v>101836.34</v>
      </c>
      <c r="AJ474" s="35">
        <v>102906.88</v>
      </c>
      <c r="AK474" s="35">
        <v>103590.46</v>
      </c>
      <c r="AL474" s="35">
        <v>104499.45</v>
      </c>
      <c r="AM474" s="35">
        <v>105466.81</v>
      </c>
      <c r="AN474" s="35">
        <v>106326.76</v>
      </c>
      <c r="AO474" s="35">
        <v>107291.03</v>
      </c>
      <c r="AP474" s="35">
        <v>108038.36</v>
      </c>
      <c r="AQ474" s="35">
        <v>108875.23</v>
      </c>
      <c r="AR474" s="35">
        <v>130026.38</v>
      </c>
      <c r="AS474" s="35">
        <v>131005.55</v>
      </c>
      <c r="AT474" s="35">
        <v>131805.24</v>
      </c>
      <c r="AU474" s="35">
        <v>132837.94</v>
      </c>
      <c r="AV474" s="35">
        <v>133852</v>
      </c>
      <c r="AW474" s="35">
        <v>134865.4</v>
      </c>
      <c r="AX474" s="35">
        <v>134851.70000000001</v>
      </c>
      <c r="AY474" s="35">
        <v>135407.79999999999</v>
      </c>
      <c r="AZ474" s="35">
        <v>136415.96</v>
      </c>
      <c r="BA474" s="35">
        <v>107215.67</v>
      </c>
      <c r="BB474" s="35" t="e">
        <f t="array" aca="1" ref="BB474" ca="1">_xludf.XLOOKUP(C474,'PL TOTAL D0'!A:A,'PL TOTAL D0'!C:C,"")</f>
        <v>#NAME?</v>
      </c>
    </row>
    <row r="475" spans="1:54" ht="15.75" customHeight="1">
      <c r="A475" s="28" t="s">
        <v>18</v>
      </c>
      <c r="B475" s="3" t="s">
        <v>1705</v>
      </c>
      <c r="C475" s="4" t="s">
        <v>1706</v>
      </c>
      <c r="D475" s="7" t="s">
        <v>19</v>
      </c>
      <c r="E475" s="7" t="s">
        <v>124</v>
      </c>
      <c r="F475" s="7" t="s">
        <v>404</v>
      </c>
      <c r="G475" s="7" t="e">
        <f t="shared" ca="1" si="13"/>
        <v>#NAME?</v>
      </c>
      <c r="H475" s="29" t="s">
        <v>227</v>
      </c>
      <c r="I475" s="29" t="s">
        <v>41</v>
      </c>
      <c r="J475" s="7" t="str">
        <f t="shared" si="23"/>
        <v>Sim</v>
      </c>
      <c r="K475" s="30">
        <v>45560</v>
      </c>
      <c r="L475" s="7"/>
      <c r="M475" s="7" t="s">
        <v>100</v>
      </c>
      <c r="N475" s="31">
        <v>1.2E-2</v>
      </c>
      <c r="O475" s="7" t="s">
        <v>41</v>
      </c>
      <c r="P475" s="32">
        <v>0</v>
      </c>
      <c r="Q475" s="33" t="s">
        <v>1707</v>
      </c>
      <c r="R475" s="33"/>
      <c r="S475" s="7" t="s">
        <v>220</v>
      </c>
      <c r="T475" s="7" t="s">
        <v>1708</v>
      </c>
      <c r="U475" s="7" t="s">
        <v>873</v>
      </c>
      <c r="V475" s="29" t="e">
        <f t="shared" ca="1" si="14"/>
        <v>#NAME?</v>
      </c>
      <c r="W475" s="7"/>
      <c r="X475" s="7" t="s">
        <v>32</v>
      </c>
      <c r="Y475" s="34"/>
      <c r="Z475" s="35"/>
      <c r="AA475" s="35"/>
      <c r="AB475" s="37">
        <v>49075100015813</v>
      </c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>
        <v>50</v>
      </c>
      <c r="BA475" s="35">
        <v>350784.81</v>
      </c>
      <c r="BB475" s="35" t="e">
        <f t="array" aca="1" ref="BB475" ca="1">_xludf.XLOOKUP(C475,'PL TOTAL D0'!A:A,'PL TOTAL D0'!C:C,"")</f>
        <v>#NAME?</v>
      </c>
    </row>
    <row r="476" spans="1:54" ht="15.75" customHeight="1">
      <c r="A476" s="28" t="s">
        <v>18</v>
      </c>
      <c r="B476" s="3" t="s">
        <v>1709</v>
      </c>
      <c r="C476" s="4" t="s">
        <v>1710</v>
      </c>
      <c r="D476" s="7" t="s">
        <v>19</v>
      </c>
      <c r="E476" s="7" t="s">
        <v>38</v>
      </c>
      <c r="F476" s="7" t="s">
        <v>346</v>
      </c>
      <c r="G476" s="7" t="e">
        <f t="shared" ca="1" si="13"/>
        <v>#NAME?</v>
      </c>
      <c r="H476" s="29" t="s">
        <v>227</v>
      </c>
      <c r="I476" s="29" t="s">
        <v>41</v>
      </c>
      <c r="J476" s="7" t="str">
        <f t="shared" si="23"/>
        <v>Não</v>
      </c>
      <c r="K476" s="30">
        <v>45348</v>
      </c>
      <c r="L476" s="7"/>
      <c r="M476" s="7" t="s">
        <v>138</v>
      </c>
      <c r="N476" s="31">
        <v>1.6E-2</v>
      </c>
      <c r="O476" s="7" t="s">
        <v>29</v>
      </c>
      <c r="P476" s="32">
        <v>0.2</v>
      </c>
      <c r="Q476" s="33"/>
      <c r="R476" s="33"/>
      <c r="S476" s="7" t="s">
        <v>220</v>
      </c>
      <c r="T476" s="7" t="s">
        <v>1711</v>
      </c>
      <c r="U476" s="7" t="s">
        <v>31</v>
      </c>
      <c r="V476" s="29" t="e">
        <f t="shared" ca="1" si="14"/>
        <v>#NAME?</v>
      </c>
      <c r="W476" s="7"/>
      <c r="X476" s="7"/>
      <c r="Y476" s="34" t="s">
        <v>222</v>
      </c>
      <c r="Z476" s="35"/>
      <c r="AA476" s="36">
        <v>45348</v>
      </c>
      <c r="AB476" s="37">
        <v>49075100013373</v>
      </c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>
        <v>325808.13</v>
      </c>
      <c r="AT476" s="35">
        <v>327583.28000000003</v>
      </c>
      <c r="AU476" s="35">
        <v>323740.89</v>
      </c>
      <c r="AV476" s="35">
        <v>324453.2</v>
      </c>
      <c r="AW476" s="35">
        <v>313108.7</v>
      </c>
      <c r="AX476" s="35">
        <v>318480.7</v>
      </c>
      <c r="AY476" s="35">
        <v>0</v>
      </c>
      <c r="AZ476" s="35">
        <v>0</v>
      </c>
      <c r="BA476" s="35">
        <v>0</v>
      </c>
      <c r="BB476" s="35" t="e">
        <f t="array" aca="1" ref="BB476" ca="1">_xludf.XLOOKUP(C476,'PL TOTAL D0'!A:A,'PL TOTAL D0'!C:C,"")</f>
        <v>#NAME?</v>
      </c>
    </row>
    <row r="477" spans="1:54" ht="15.75" customHeight="1">
      <c r="A477" s="28" t="s">
        <v>18</v>
      </c>
      <c r="B477" s="3" t="s">
        <v>1712</v>
      </c>
      <c r="C477" s="4" t="s">
        <v>1713</v>
      </c>
      <c r="D477" s="7" t="s">
        <v>110</v>
      </c>
      <c r="E477" s="7" t="s">
        <v>38</v>
      </c>
      <c r="F477" s="7" t="s">
        <v>217</v>
      </c>
      <c r="G477" s="7" t="e">
        <f t="shared" ca="1" si="13"/>
        <v>#NAME?</v>
      </c>
      <c r="H477" s="29" t="s">
        <v>239</v>
      </c>
      <c r="I477" s="29" t="s">
        <v>286</v>
      </c>
      <c r="J477" s="7" t="str">
        <f t="shared" si="23"/>
        <v>Não</v>
      </c>
      <c r="K477" s="30">
        <v>45125</v>
      </c>
      <c r="L477" s="7"/>
      <c r="M477" s="7" t="s">
        <v>100</v>
      </c>
      <c r="N477" s="31">
        <v>7.0000000000000001E-3</v>
      </c>
      <c r="O477" s="7" t="s">
        <v>41</v>
      </c>
      <c r="P477" s="32">
        <v>0</v>
      </c>
      <c r="Q477" s="33"/>
      <c r="R477" s="33"/>
      <c r="S477" s="7" t="s">
        <v>220</v>
      </c>
      <c r="T477" s="7" t="s">
        <v>1714</v>
      </c>
      <c r="U477" s="7" t="s">
        <v>1715</v>
      </c>
      <c r="V477" s="29" t="e">
        <f t="shared" ca="1" si="14"/>
        <v>#NAME?</v>
      </c>
      <c r="W477" s="7"/>
      <c r="X477" s="7"/>
      <c r="Y477" s="34" t="s">
        <v>222</v>
      </c>
      <c r="Z477" s="35"/>
      <c r="AA477" s="36">
        <v>45125</v>
      </c>
      <c r="AB477" s="37">
        <v>49075100003701</v>
      </c>
      <c r="AC477" s="35"/>
      <c r="AD477" s="35"/>
      <c r="AE477" s="35"/>
      <c r="AF477" s="35"/>
      <c r="AG477" s="35"/>
      <c r="AH477" s="35"/>
      <c r="AI477" s="35"/>
      <c r="AJ477" s="35"/>
      <c r="AK477" s="35"/>
      <c r="AL477" s="35">
        <v>137980.07999999999</v>
      </c>
      <c r="AM477" s="35">
        <v>138571.70000000001</v>
      </c>
      <c r="AN477" s="35">
        <v>139252.64000000001</v>
      </c>
      <c r="AO477" s="35">
        <v>140187.42000000001</v>
      </c>
      <c r="AP477" s="35">
        <v>125068.1</v>
      </c>
      <c r="AQ477" s="35">
        <v>115222.75</v>
      </c>
      <c r="AR477" s="35">
        <v>102160.26</v>
      </c>
      <c r="AS477" s="35">
        <v>91325.16</v>
      </c>
      <c r="AT477" s="35">
        <v>74212.899999999994</v>
      </c>
      <c r="AU477" s="35">
        <v>71225.990000000005</v>
      </c>
      <c r="AV477" s="35">
        <v>68227.62</v>
      </c>
      <c r="AW477" s="35">
        <v>68999.37</v>
      </c>
      <c r="AX477" s="35">
        <v>69534.69</v>
      </c>
      <c r="AY477" s="35">
        <v>0</v>
      </c>
      <c r="AZ477" s="35">
        <v>0</v>
      </c>
      <c r="BA477" s="35">
        <v>0</v>
      </c>
      <c r="BB477" s="35" t="e">
        <f t="array" aca="1" ref="BB477" ca="1">_xludf.XLOOKUP(C477,'PL TOTAL D0'!A:A,'PL TOTAL D0'!C:C,"")</f>
        <v>#NAME?</v>
      </c>
    </row>
    <row r="478" spans="1:54" ht="15.75" customHeight="1">
      <c r="A478" s="28" t="s">
        <v>18</v>
      </c>
      <c r="B478" s="3" t="s">
        <v>1716</v>
      </c>
      <c r="C478" s="4" t="s">
        <v>1717</v>
      </c>
      <c r="D478" s="7" t="s">
        <v>110</v>
      </c>
      <c r="E478" s="7" t="s">
        <v>38</v>
      </c>
      <c r="F478" s="7" t="s">
        <v>279</v>
      </c>
      <c r="G478" s="7" t="e">
        <f t="shared" ca="1" si="13"/>
        <v>#NAME?</v>
      </c>
      <c r="H478" s="29" t="s">
        <v>239</v>
      </c>
      <c r="I478" s="29" t="s">
        <v>280</v>
      </c>
      <c r="J478" s="7" t="str">
        <f t="shared" si="23"/>
        <v>Não</v>
      </c>
      <c r="K478" s="30">
        <v>45450</v>
      </c>
      <c r="L478" s="7"/>
      <c r="M478" s="7" t="s">
        <v>87</v>
      </c>
      <c r="N478" s="31">
        <v>3.0000000000000001E-3</v>
      </c>
      <c r="O478" s="7" t="s">
        <v>41</v>
      </c>
      <c r="P478" s="32">
        <v>0</v>
      </c>
      <c r="Q478" s="33"/>
      <c r="R478" s="33"/>
      <c r="S478" s="7" t="s">
        <v>220</v>
      </c>
      <c r="T478" s="7" t="s">
        <v>1718</v>
      </c>
      <c r="U478" s="7" t="s">
        <v>112</v>
      </c>
      <c r="V478" s="29" t="e">
        <f t="shared" ca="1" si="14"/>
        <v>#NAME?</v>
      </c>
      <c r="W478" s="7"/>
      <c r="X478" s="7" t="s">
        <v>230</v>
      </c>
      <c r="Y478" s="34" t="s">
        <v>222</v>
      </c>
      <c r="Z478" s="35"/>
      <c r="AA478" s="36">
        <v>45450</v>
      </c>
      <c r="AB478" s="37">
        <v>49075100014851</v>
      </c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>
        <v>0</v>
      </c>
      <c r="AX478" s="35">
        <v>0</v>
      </c>
      <c r="AY478" s="35">
        <v>0</v>
      </c>
      <c r="AZ478" s="35">
        <v>0</v>
      </c>
      <c r="BA478" s="35">
        <v>0</v>
      </c>
      <c r="BB478" s="35" t="e">
        <f t="array" aca="1" ref="BB478" ca="1">_xludf.XLOOKUP(C478,'PL TOTAL D0'!A:A,'PL TOTAL D0'!C:C,"")</f>
        <v>#NAME?</v>
      </c>
    </row>
    <row r="479" spans="1:54" ht="15.75" customHeight="1">
      <c r="A479" s="28" t="s">
        <v>18</v>
      </c>
      <c r="B479" s="17" t="s">
        <v>1719</v>
      </c>
      <c r="C479" s="15" t="s">
        <v>1720</v>
      </c>
      <c r="D479" s="7" t="s">
        <v>19</v>
      </c>
      <c r="E479" s="7" t="s">
        <v>38</v>
      </c>
      <c r="F479" s="7" t="s">
        <v>871</v>
      </c>
      <c r="G479" s="7" t="e">
        <f t="shared" ca="1" si="13"/>
        <v>#NAME?</v>
      </c>
      <c r="H479" s="29" t="s">
        <v>239</v>
      </c>
      <c r="I479" s="29" t="s">
        <v>240</v>
      </c>
      <c r="J479" s="7" t="str">
        <f t="shared" si="23"/>
        <v>Não</v>
      </c>
      <c r="K479" s="30">
        <v>45229</v>
      </c>
      <c r="L479" s="7"/>
      <c r="M479" s="7" t="s">
        <v>28</v>
      </c>
      <c r="N479" s="31">
        <v>1.2E-2</v>
      </c>
      <c r="O479" s="7" t="s">
        <v>29</v>
      </c>
      <c r="P479" s="32">
        <v>0.1</v>
      </c>
      <c r="Q479" s="33"/>
      <c r="R479" s="33"/>
      <c r="S479" s="7" t="s">
        <v>220</v>
      </c>
      <c r="T479" s="7" t="s">
        <v>1721</v>
      </c>
      <c r="U479" s="7" t="s">
        <v>38</v>
      </c>
      <c r="V479" s="29" t="e">
        <f t="shared" ca="1" si="14"/>
        <v>#NAME?</v>
      </c>
      <c r="W479" s="7"/>
      <c r="X479" s="7"/>
      <c r="Y479" s="34" t="s">
        <v>222</v>
      </c>
      <c r="Z479" s="35"/>
      <c r="AA479" s="36">
        <v>45229</v>
      </c>
      <c r="AB479" s="37">
        <v>49075100012571</v>
      </c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>
        <v>0</v>
      </c>
      <c r="AP479" s="35">
        <v>137488.4</v>
      </c>
      <c r="AQ479" s="35">
        <v>139051.6</v>
      </c>
      <c r="AR479" s="35">
        <v>139785.26999999999</v>
      </c>
      <c r="AS479" s="35">
        <v>140349</v>
      </c>
      <c r="AT479" s="35">
        <v>141659.22</v>
      </c>
      <c r="AU479" s="35">
        <v>141206.35</v>
      </c>
      <c r="AV479" s="35">
        <v>141304.29999999999</v>
      </c>
      <c r="AW479" s="35">
        <v>142035.20000000001</v>
      </c>
      <c r="AX479" s="35">
        <v>105.35</v>
      </c>
      <c r="AY479" s="35">
        <v>106.84</v>
      </c>
      <c r="AZ479" s="35">
        <v>106.84</v>
      </c>
      <c r="BA479" s="35">
        <v>106.84</v>
      </c>
      <c r="BB479" s="35" t="e">
        <f t="array" aca="1" ref="BB479" ca="1">_xludf.XLOOKUP(C479,'PL TOTAL D0'!A:A,'PL TOTAL D0'!C:C,"")</f>
        <v>#NAME?</v>
      </c>
    </row>
    <row r="480" spans="1:54" ht="15.75" customHeight="1">
      <c r="A480" s="28" t="s">
        <v>18</v>
      </c>
      <c r="B480" s="3" t="s">
        <v>1722</v>
      </c>
      <c r="C480" s="4" t="s">
        <v>1723</v>
      </c>
      <c r="D480" s="7" t="s">
        <v>19</v>
      </c>
      <c r="E480" s="7" t="s">
        <v>124</v>
      </c>
      <c r="F480" s="7" t="s">
        <v>244</v>
      </c>
      <c r="G480" s="7" t="e">
        <f t="shared" ca="1" si="13"/>
        <v>#NAME?</v>
      </c>
      <c r="H480" s="29" t="s">
        <v>218</v>
      </c>
      <c r="I480" s="29" t="s">
        <v>41</v>
      </c>
      <c r="J480" s="7" t="str">
        <f t="shared" si="23"/>
        <v>Não</v>
      </c>
      <c r="K480" s="30">
        <v>44987</v>
      </c>
      <c r="L480" s="30">
        <v>45181</v>
      </c>
      <c r="M480" s="7" t="s">
        <v>100</v>
      </c>
      <c r="N480" s="31">
        <v>7.0000000000000001E-3</v>
      </c>
      <c r="O480" s="7" t="s">
        <v>41</v>
      </c>
      <c r="P480" s="32">
        <v>0</v>
      </c>
      <c r="Q480" s="33"/>
      <c r="R480" s="33" t="s">
        <v>1724</v>
      </c>
      <c r="S480" s="7" t="s">
        <v>220</v>
      </c>
      <c r="T480" s="7" t="s">
        <v>1725</v>
      </c>
      <c r="U480" s="7" t="s">
        <v>124</v>
      </c>
      <c r="V480" s="29" t="e">
        <f t="shared" ca="1" si="14"/>
        <v>#NAME?</v>
      </c>
      <c r="W480" s="7"/>
      <c r="X480" s="7"/>
      <c r="Y480" s="34"/>
      <c r="Z480" s="35"/>
      <c r="AA480" s="36">
        <v>44987</v>
      </c>
      <c r="AB480" s="37"/>
      <c r="AC480" s="35"/>
      <c r="AD480" s="35"/>
      <c r="AE480" s="35"/>
      <c r="AF480" s="35">
        <v>0</v>
      </c>
      <c r="AG480" s="35">
        <v>60000</v>
      </c>
      <c r="AH480" s="35">
        <v>102534</v>
      </c>
      <c r="AI480" s="35">
        <v>153405.6</v>
      </c>
      <c r="AJ480" s="35">
        <v>157716.82999999999</v>
      </c>
      <c r="AK480" s="35">
        <v>270708.34000000003</v>
      </c>
      <c r="AL480" s="35">
        <v>314906.03999999998</v>
      </c>
      <c r="AM480" s="35">
        <v>338203.14</v>
      </c>
      <c r="AN480" s="35">
        <v>0</v>
      </c>
      <c r="AO480" s="35">
        <v>0</v>
      </c>
      <c r="AP480" s="35">
        <v>0</v>
      </c>
      <c r="AQ480" s="35">
        <v>0</v>
      </c>
      <c r="AR480" s="35">
        <v>0</v>
      </c>
      <c r="AS480" s="35">
        <v>0</v>
      </c>
      <c r="AT480" s="35">
        <v>0</v>
      </c>
      <c r="AU480" s="35">
        <v>0</v>
      </c>
      <c r="AV480" s="35">
        <v>0</v>
      </c>
      <c r="AW480" s="35">
        <v>0</v>
      </c>
      <c r="AX480" s="35">
        <v>0</v>
      </c>
      <c r="AY480" s="35">
        <v>0</v>
      </c>
      <c r="AZ480" s="35">
        <v>0</v>
      </c>
      <c r="BA480" s="35">
        <v>0</v>
      </c>
      <c r="BB480" s="35" t="e">
        <f t="array" aca="1" ref="BB480" ca="1">_xludf.XLOOKUP(C480,'PL TOTAL D0'!A:A,'PL TOTAL D0'!C:C,"")</f>
        <v>#NAME?</v>
      </c>
    </row>
    <row r="481" spans="1:54" ht="15.75" customHeight="1">
      <c r="A481" s="28" t="s">
        <v>18</v>
      </c>
      <c r="B481" s="3" t="s">
        <v>1722</v>
      </c>
      <c r="C481" s="4" t="s">
        <v>1726</v>
      </c>
      <c r="D481" s="7" t="s">
        <v>19</v>
      </c>
      <c r="E481" s="7" t="s">
        <v>124</v>
      </c>
      <c r="F481" s="7" t="s">
        <v>244</v>
      </c>
      <c r="G481" s="7" t="e">
        <f t="shared" ca="1" si="13"/>
        <v>#NAME?</v>
      </c>
      <c r="H481" s="29" t="s">
        <v>218</v>
      </c>
      <c r="I481" s="29" t="s">
        <v>41</v>
      </c>
      <c r="J481" s="7" t="str">
        <f t="shared" si="23"/>
        <v>Não</v>
      </c>
      <c r="K481" s="30">
        <v>45163</v>
      </c>
      <c r="L481" s="30">
        <v>45182</v>
      </c>
      <c r="M481" s="7" t="s">
        <v>100</v>
      </c>
      <c r="N481" s="31">
        <v>7.0000000000000001E-3</v>
      </c>
      <c r="O481" s="7" t="s">
        <v>41</v>
      </c>
      <c r="P481" s="32">
        <v>0</v>
      </c>
      <c r="Q481" s="33"/>
      <c r="R481" s="33" t="s">
        <v>1724</v>
      </c>
      <c r="S481" s="7" t="s">
        <v>220</v>
      </c>
      <c r="T481" s="7" t="s">
        <v>1725</v>
      </c>
      <c r="U481" s="7" t="s">
        <v>124</v>
      </c>
      <c r="V481" s="29" t="e">
        <f t="shared" ca="1" si="14"/>
        <v>#NAME?</v>
      </c>
      <c r="W481" s="7"/>
      <c r="X481" s="7"/>
      <c r="Y481" s="34"/>
      <c r="Z481" s="35"/>
      <c r="AA481" s="36">
        <v>45163</v>
      </c>
      <c r="AB481" s="37"/>
      <c r="AC481" s="35"/>
      <c r="AD481" s="35"/>
      <c r="AE481" s="35"/>
      <c r="AF481" s="35">
        <v>0</v>
      </c>
      <c r="AG481" s="35">
        <v>0</v>
      </c>
      <c r="AH481" s="35">
        <v>0</v>
      </c>
      <c r="AI481" s="35">
        <v>0</v>
      </c>
      <c r="AJ481" s="35">
        <v>0</v>
      </c>
      <c r="AK481" s="35">
        <v>0</v>
      </c>
      <c r="AL481" s="35">
        <v>0</v>
      </c>
      <c r="AM481" s="35">
        <v>0</v>
      </c>
      <c r="AN481" s="35">
        <v>0</v>
      </c>
      <c r="AO481" s="35">
        <v>0</v>
      </c>
      <c r="AP481" s="35">
        <v>0</v>
      </c>
      <c r="AQ481" s="35">
        <v>0</v>
      </c>
      <c r="AR481" s="35">
        <v>0</v>
      </c>
      <c r="AS481" s="35">
        <v>0</v>
      </c>
      <c r="AT481" s="35">
        <v>0</v>
      </c>
      <c r="AU481" s="35">
        <v>0</v>
      </c>
      <c r="AV481" s="35">
        <v>0</v>
      </c>
      <c r="AW481" s="35">
        <v>0</v>
      </c>
      <c r="AX481" s="35">
        <v>0</v>
      </c>
      <c r="AY481" s="35">
        <v>0</v>
      </c>
      <c r="AZ481" s="35">
        <v>0</v>
      </c>
      <c r="BA481" s="35">
        <v>0</v>
      </c>
      <c r="BB481" s="35" t="e">
        <f t="array" aca="1" ref="BB481" ca="1">_xludf.XLOOKUP(C481,'PL TOTAL D0'!A:A,'PL TOTAL D0'!C:C,"")</f>
        <v>#NAME?</v>
      </c>
    </row>
    <row r="482" spans="1:54" ht="15.75" customHeight="1">
      <c r="A482" s="28" t="s">
        <v>18</v>
      </c>
      <c r="B482" s="3" t="s">
        <v>1727</v>
      </c>
      <c r="C482" s="4" t="s">
        <v>1728</v>
      </c>
      <c r="D482" s="7" t="s">
        <v>19</v>
      </c>
      <c r="E482" s="7" t="s">
        <v>38</v>
      </c>
      <c r="F482" s="7" t="s">
        <v>1014</v>
      </c>
      <c r="G482" s="7" t="e">
        <f t="shared" ca="1" si="13"/>
        <v>#NAME?</v>
      </c>
      <c r="H482" s="29" t="s">
        <v>218</v>
      </c>
      <c r="I482" s="29" t="s">
        <v>41</v>
      </c>
      <c r="J482" s="7" t="str">
        <f t="shared" si="23"/>
        <v>Não</v>
      </c>
      <c r="K482" s="30">
        <v>45155</v>
      </c>
      <c r="L482" s="30">
        <v>45513</v>
      </c>
      <c r="M482" s="7" t="s">
        <v>100</v>
      </c>
      <c r="N482" s="31">
        <v>7.0000000000000001E-3</v>
      </c>
      <c r="O482" s="7" t="s">
        <v>41</v>
      </c>
      <c r="P482" s="32">
        <v>0</v>
      </c>
      <c r="Q482" s="33"/>
      <c r="R482" s="33" t="s">
        <v>1729</v>
      </c>
      <c r="S482" s="7" t="s">
        <v>220</v>
      </c>
      <c r="T482" s="7" t="s">
        <v>1730</v>
      </c>
      <c r="U482" s="7" t="s">
        <v>38</v>
      </c>
      <c r="V482" s="29" t="e">
        <f t="shared" ca="1" si="14"/>
        <v>#NAME?</v>
      </c>
      <c r="W482" s="7"/>
      <c r="X482" s="7"/>
      <c r="Y482" s="34" t="s">
        <v>330</v>
      </c>
      <c r="Z482" s="35"/>
      <c r="AA482" s="36">
        <v>45155</v>
      </c>
      <c r="AB482" s="37">
        <v>49075100008620</v>
      </c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>
        <v>52603.38</v>
      </c>
      <c r="AN482" s="35">
        <v>58632.55</v>
      </c>
      <c r="AO482" s="35">
        <v>128721.41</v>
      </c>
      <c r="AP482" s="35">
        <v>133384.12</v>
      </c>
      <c r="AQ482" s="35">
        <v>137232.47</v>
      </c>
      <c r="AR482" s="35">
        <v>144970.06</v>
      </c>
      <c r="AS482" s="35">
        <v>151229.1</v>
      </c>
      <c r="AT482" s="35">
        <v>163997.51999999999</v>
      </c>
      <c r="AU482" s="35">
        <v>165846.09</v>
      </c>
      <c r="AV482" s="35">
        <v>167606.1</v>
      </c>
      <c r="AW482" s="35">
        <v>169324.9</v>
      </c>
      <c r="AX482" s="35">
        <v>171273.60000000001</v>
      </c>
      <c r="AY482" s="35">
        <v>0</v>
      </c>
      <c r="AZ482" s="35">
        <v>0</v>
      </c>
      <c r="BA482" s="35">
        <v>0</v>
      </c>
      <c r="BB482" s="35" t="e">
        <f t="array" aca="1" ref="BB482" ca="1">_xludf.XLOOKUP(C482,'PL TOTAL D0'!A:A,'PL TOTAL D0'!C:C,"")</f>
        <v>#NAME?</v>
      </c>
    </row>
    <row r="483" spans="1:54" ht="15.75" customHeight="1">
      <c r="A483" s="28" t="s">
        <v>18</v>
      </c>
      <c r="B483" s="3" t="s">
        <v>1731</v>
      </c>
      <c r="C483" s="4" t="s">
        <v>1732</v>
      </c>
      <c r="D483" s="7" t="s">
        <v>19</v>
      </c>
      <c r="E483" s="7" t="s">
        <v>38</v>
      </c>
      <c r="F483" s="7" t="s">
        <v>446</v>
      </c>
      <c r="G483" s="7" t="e">
        <f t="shared" ca="1" si="13"/>
        <v>#NAME?</v>
      </c>
      <c r="H483" s="29" t="s">
        <v>239</v>
      </c>
      <c r="I483" s="29" t="s">
        <v>286</v>
      </c>
      <c r="J483" s="7" t="str">
        <f t="shared" si="23"/>
        <v>Não</v>
      </c>
      <c r="K483" s="30">
        <v>44973</v>
      </c>
      <c r="L483" s="7"/>
      <c r="M483" s="7" t="s">
        <v>251</v>
      </c>
      <c r="N483" s="31">
        <v>0</v>
      </c>
      <c r="O483" s="7" t="s">
        <v>41</v>
      </c>
      <c r="P483" s="32">
        <v>0</v>
      </c>
      <c r="Q483" s="33"/>
      <c r="R483" s="33" t="s">
        <v>790</v>
      </c>
      <c r="S483" s="7" t="s">
        <v>220</v>
      </c>
      <c r="T483" s="7" t="s">
        <v>1733</v>
      </c>
      <c r="U483" s="7" t="s">
        <v>38</v>
      </c>
      <c r="V483" s="29" t="e">
        <f t="shared" ca="1" si="14"/>
        <v>#NAME?</v>
      </c>
      <c r="W483" s="7"/>
      <c r="X483" s="7"/>
      <c r="Y483" s="34" t="s">
        <v>222</v>
      </c>
      <c r="Z483" s="35"/>
      <c r="AA483" s="36">
        <v>44973</v>
      </c>
      <c r="AB483" s="37">
        <v>49075100003785</v>
      </c>
      <c r="AC483" s="35"/>
      <c r="AD483" s="35"/>
      <c r="AE483" s="35"/>
      <c r="AF483" s="35">
        <v>0</v>
      </c>
      <c r="AG483" s="35">
        <v>6050.41</v>
      </c>
      <c r="AH483" s="35">
        <v>6120.43</v>
      </c>
      <c r="AI483" s="35">
        <v>14160.03</v>
      </c>
      <c r="AJ483" s="35">
        <v>46550.74</v>
      </c>
      <c r="AK483" s="35">
        <v>46962.62</v>
      </c>
      <c r="AL483" s="35">
        <v>47341.05</v>
      </c>
      <c r="AM483" s="35">
        <v>47540.6</v>
      </c>
      <c r="AN483" s="35">
        <v>47745.93</v>
      </c>
      <c r="AO483" s="35">
        <v>48047.89</v>
      </c>
      <c r="AP483" s="35">
        <v>48101.94</v>
      </c>
      <c r="AQ483" s="35">
        <v>48460.62</v>
      </c>
      <c r="AR483" s="35">
        <v>47877.09</v>
      </c>
      <c r="AS483" s="35">
        <v>48344.89</v>
      </c>
      <c r="AT483" s="35">
        <v>48852.6</v>
      </c>
      <c r="AU483" s="35">
        <v>48587.21</v>
      </c>
      <c r="AV483" s="35">
        <v>48946.3</v>
      </c>
      <c r="AW483" s="35">
        <v>49304.42</v>
      </c>
      <c r="AX483" s="35">
        <v>49745.65</v>
      </c>
      <c r="AY483" s="35">
        <v>50053.3</v>
      </c>
      <c r="AZ483" s="35">
        <v>50449.57</v>
      </c>
      <c r="BA483" s="35">
        <v>50942.84</v>
      </c>
      <c r="BB483" s="35" t="e">
        <f t="array" aca="1" ref="BB483" ca="1">_xludf.XLOOKUP(C483,'PL TOTAL D0'!A:A,'PL TOTAL D0'!C:C,"")</f>
        <v>#NAME?</v>
      </c>
    </row>
    <row r="484" spans="1:54" ht="15.75" customHeight="1">
      <c r="A484" s="28" t="s">
        <v>18</v>
      </c>
      <c r="B484" s="3" t="s">
        <v>1734</v>
      </c>
      <c r="C484" s="4" t="s">
        <v>1735</v>
      </c>
      <c r="D484" s="7" t="s">
        <v>19</v>
      </c>
      <c r="E484" s="7" t="s">
        <v>38</v>
      </c>
      <c r="F484" s="7" t="s">
        <v>99</v>
      </c>
      <c r="G484" s="7" t="e">
        <f t="shared" ca="1" si="13"/>
        <v>#NAME?</v>
      </c>
      <c r="H484" s="29" t="s">
        <v>227</v>
      </c>
      <c r="I484" s="29" t="s">
        <v>41</v>
      </c>
      <c r="J484" s="7" t="str">
        <f t="shared" si="23"/>
        <v>Não</v>
      </c>
      <c r="K484" s="30">
        <v>44950</v>
      </c>
      <c r="L484" s="7"/>
      <c r="M484" s="7" t="s">
        <v>138</v>
      </c>
      <c r="N484" s="31">
        <v>1.4999999999999999E-2</v>
      </c>
      <c r="O484" s="7" t="s">
        <v>29</v>
      </c>
      <c r="P484" s="32">
        <v>0.1</v>
      </c>
      <c r="Q484" s="33"/>
      <c r="R484" s="33"/>
      <c r="S484" s="7" t="s">
        <v>220</v>
      </c>
      <c r="T484" s="7" t="s">
        <v>1736</v>
      </c>
      <c r="U484" s="7" t="s">
        <v>1737</v>
      </c>
      <c r="V484" s="29" t="e">
        <f t="shared" ca="1" si="14"/>
        <v>#NAME?</v>
      </c>
      <c r="W484" s="7"/>
      <c r="X484" s="7"/>
      <c r="Y484" s="34" t="s">
        <v>222</v>
      </c>
      <c r="Z484" s="35"/>
      <c r="AA484" s="36">
        <v>44950</v>
      </c>
      <c r="AB484" s="37">
        <v>49075100006059</v>
      </c>
      <c r="AC484" s="35"/>
      <c r="AD484" s="35"/>
      <c r="AE484" s="35"/>
      <c r="AF484" s="35">
        <v>45032.3</v>
      </c>
      <c r="AG484" s="35">
        <v>45427.45</v>
      </c>
      <c r="AH484" s="35">
        <v>45916.51</v>
      </c>
      <c r="AI484" s="35">
        <v>46229.26</v>
      </c>
      <c r="AJ484" s="35">
        <v>46739.32</v>
      </c>
      <c r="AK484" s="35">
        <v>65307.83</v>
      </c>
      <c r="AL484" s="35">
        <v>75863.42</v>
      </c>
      <c r="AM484" s="35">
        <v>85703.16</v>
      </c>
      <c r="AN484" s="35">
        <v>101333.44</v>
      </c>
      <c r="AO484" s="35">
        <v>101439.73</v>
      </c>
      <c r="AP484" s="35">
        <v>103756.43</v>
      </c>
      <c r="AQ484" s="35">
        <v>119426.87</v>
      </c>
      <c r="AR484" s="35">
        <v>126093.77</v>
      </c>
      <c r="AS484" s="35">
        <v>135178.23000000001</v>
      </c>
      <c r="AT484" s="35">
        <v>144495.54999999999</v>
      </c>
      <c r="AU484" s="35">
        <v>126.75</v>
      </c>
      <c r="AV484" s="35">
        <v>126.75</v>
      </c>
      <c r="AW484" s="35">
        <v>15238.4</v>
      </c>
      <c r="AX484" s="35">
        <v>25444.25</v>
      </c>
      <c r="AY484" s="35">
        <v>25628.5</v>
      </c>
      <c r="AZ484" s="35">
        <v>31821.71</v>
      </c>
      <c r="BA484" s="35">
        <v>46199.7</v>
      </c>
      <c r="BB484" s="35" t="e">
        <f t="array" aca="1" ref="BB484" ca="1">_xludf.XLOOKUP(C484,'PL TOTAL D0'!A:A,'PL TOTAL D0'!C:C,"")</f>
        <v>#NAME?</v>
      </c>
    </row>
    <row r="485" spans="1:54" ht="15.75" customHeight="1">
      <c r="A485" s="28" t="s">
        <v>18</v>
      </c>
      <c r="B485" s="3" t="s">
        <v>1738</v>
      </c>
      <c r="C485" s="4" t="s">
        <v>1739</v>
      </c>
      <c r="D485" s="7" t="s">
        <v>233</v>
      </c>
      <c r="E485" s="7" t="s">
        <v>38</v>
      </c>
      <c r="F485" s="7" t="s">
        <v>1740</v>
      </c>
      <c r="G485" s="7" t="e">
        <f t="shared" ca="1" si="13"/>
        <v>#NAME?</v>
      </c>
      <c r="H485" s="29" t="s">
        <v>227</v>
      </c>
      <c r="I485" s="29" t="s">
        <v>41</v>
      </c>
      <c r="J485" s="7" t="str">
        <f t="shared" si="23"/>
        <v>Não</v>
      </c>
      <c r="K485" s="30">
        <v>45602</v>
      </c>
      <c r="L485" s="7"/>
      <c r="M485" s="7" t="s">
        <v>100</v>
      </c>
      <c r="N485" s="31">
        <v>1.2E-2</v>
      </c>
      <c r="O485" s="7" t="s">
        <v>41</v>
      </c>
      <c r="P485" s="32">
        <v>0</v>
      </c>
      <c r="Q485" s="33"/>
      <c r="R485" s="33"/>
      <c r="S485" s="7" t="s">
        <v>220</v>
      </c>
      <c r="T485" s="7" t="s">
        <v>1741</v>
      </c>
      <c r="U485" s="7" t="s">
        <v>38</v>
      </c>
      <c r="V485" s="29" t="e">
        <f t="shared" ca="1" si="14"/>
        <v>#NAME?</v>
      </c>
      <c r="W485" s="7"/>
      <c r="X485" s="7" t="s">
        <v>32</v>
      </c>
      <c r="Y485" s="34"/>
      <c r="Z485" s="35"/>
      <c r="AA485" s="36"/>
      <c r="AB485" s="37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 t="e">
        <f t="array" aca="1" ref="BB485" ca="1">_xludf.XLOOKUP(C485,'PL TOTAL D0'!A:A,'PL TOTAL D0'!C:C,"")</f>
        <v>#NAME?</v>
      </c>
    </row>
    <row r="486" spans="1:54" ht="15.75" customHeight="1">
      <c r="A486" s="28" t="s">
        <v>18</v>
      </c>
      <c r="B486" s="3" t="s">
        <v>1742</v>
      </c>
      <c r="C486" s="4" t="s">
        <v>1743</v>
      </c>
      <c r="D486" s="7" t="s">
        <v>19</v>
      </c>
      <c r="E486" s="7" t="s">
        <v>38</v>
      </c>
      <c r="F486" s="7" t="s">
        <v>39</v>
      </c>
      <c r="G486" s="7" t="e">
        <f t="shared" ca="1" si="13"/>
        <v>#NAME?</v>
      </c>
      <c r="H486" s="29" t="s">
        <v>227</v>
      </c>
      <c r="I486" s="29" t="s">
        <v>41</v>
      </c>
      <c r="J486" s="7" t="str">
        <f t="shared" si="23"/>
        <v>Não</v>
      </c>
      <c r="K486" s="30">
        <v>44953</v>
      </c>
      <c r="L486" s="7"/>
      <c r="M486" s="7" t="s">
        <v>100</v>
      </c>
      <c r="N486" s="31">
        <v>1.2E-2</v>
      </c>
      <c r="O486" s="7" t="s">
        <v>41</v>
      </c>
      <c r="P486" s="32">
        <v>0</v>
      </c>
      <c r="Q486" s="33"/>
      <c r="R486" s="33"/>
      <c r="S486" s="7" t="s">
        <v>220</v>
      </c>
      <c r="T486" s="7" t="s">
        <v>1744</v>
      </c>
      <c r="U486" s="7" t="s">
        <v>38</v>
      </c>
      <c r="V486" s="29" t="e">
        <f t="shared" ca="1" si="14"/>
        <v>#NAME?</v>
      </c>
      <c r="W486" s="7"/>
      <c r="X486" s="7"/>
      <c r="Y486" s="34" t="s">
        <v>222</v>
      </c>
      <c r="Z486" s="35"/>
      <c r="AA486" s="36">
        <v>44953</v>
      </c>
      <c r="AB486" s="37">
        <v>49075100006067</v>
      </c>
      <c r="AC486" s="35"/>
      <c r="AD486" s="35"/>
      <c r="AE486" s="35"/>
      <c r="AF486" s="35">
        <v>37951.879999999997</v>
      </c>
      <c r="AG486" s="35">
        <v>80366.67</v>
      </c>
      <c r="AH486" s="35">
        <v>81226.47</v>
      </c>
      <c r="AI486" s="35">
        <v>81824.72</v>
      </c>
      <c r="AJ486" s="35">
        <v>129627.9</v>
      </c>
      <c r="AK486" s="35">
        <v>130683.94</v>
      </c>
      <c r="AL486" s="35">
        <v>131755.43</v>
      </c>
      <c r="AM486" s="35">
        <v>133041.37</v>
      </c>
      <c r="AN486" s="35">
        <v>134172.01</v>
      </c>
      <c r="AO486" s="35">
        <v>135424.92000000001</v>
      </c>
      <c r="AP486" s="35">
        <v>136471.81</v>
      </c>
      <c r="AQ486" s="35">
        <v>137256.54</v>
      </c>
      <c r="AR486" s="35">
        <v>137681.35</v>
      </c>
      <c r="AS486" s="35">
        <v>138635.19</v>
      </c>
      <c r="AT486" s="35">
        <v>139736.26</v>
      </c>
      <c r="AU486" s="35">
        <v>140809.29</v>
      </c>
      <c r="AV486" s="35">
        <v>141835.4</v>
      </c>
      <c r="AW486" s="35">
        <v>142451.70000000001</v>
      </c>
      <c r="AX486" s="35">
        <v>143658</v>
      </c>
      <c r="AY486" s="35">
        <v>144835.5</v>
      </c>
      <c r="AZ486" s="35">
        <v>145853.65</v>
      </c>
      <c r="BA486" s="35">
        <v>147196</v>
      </c>
      <c r="BB486" s="35" t="e">
        <f t="array" aca="1" ref="BB486" ca="1">_xludf.XLOOKUP(C486,'PL TOTAL D0'!A:A,'PL TOTAL D0'!C:C,"")</f>
        <v>#NAME?</v>
      </c>
    </row>
    <row r="487" spans="1:54" ht="15.75" customHeight="1">
      <c r="A487" s="28" t="s">
        <v>18</v>
      </c>
      <c r="B487" s="3" t="s">
        <v>1745</v>
      </c>
      <c r="C487" s="4" t="s">
        <v>1746</v>
      </c>
      <c r="D487" s="7" t="s">
        <v>19</v>
      </c>
      <c r="E487" s="7" t="s">
        <v>38</v>
      </c>
      <c r="F487" s="7" t="s">
        <v>99</v>
      </c>
      <c r="G487" s="7" t="e">
        <f t="shared" ca="1" si="13"/>
        <v>#NAME?</v>
      </c>
      <c r="H487" s="29" t="s">
        <v>218</v>
      </c>
      <c r="I487" s="29" t="s">
        <v>41</v>
      </c>
      <c r="J487" s="7" t="str">
        <f t="shared" si="23"/>
        <v>Não</v>
      </c>
      <c r="K487" s="30">
        <v>45322</v>
      </c>
      <c r="L487" s="30">
        <v>45356</v>
      </c>
      <c r="M487" s="7" t="s">
        <v>100</v>
      </c>
      <c r="N487" s="31">
        <v>0.01</v>
      </c>
      <c r="O487" s="7" t="s">
        <v>41</v>
      </c>
      <c r="P487" s="32">
        <v>0</v>
      </c>
      <c r="Q487" s="33"/>
      <c r="R487" s="33" t="s">
        <v>1747</v>
      </c>
      <c r="S487" s="7" t="s">
        <v>220</v>
      </c>
      <c r="T487" s="7" t="s">
        <v>1748</v>
      </c>
      <c r="U487" s="7" t="s">
        <v>124</v>
      </c>
      <c r="V487" s="29" t="e">
        <f t="shared" ca="1" si="14"/>
        <v>#NAME?</v>
      </c>
      <c r="W487" s="7"/>
      <c r="X487" s="7"/>
      <c r="Y487" s="34" t="s">
        <v>330</v>
      </c>
      <c r="Z487" s="35"/>
      <c r="AA487" s="36">
        <v>45322</v>
      </c>
      <c r="AB487" s="37">
        <v>49075100013365</v>
      </c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>
        <v>0</v>
      </c>
      <c r="AS487" s="35">
        <v>135193.12</v>
      </c>
      <c r="AT487" s="35">
        <v>0</v>
      </c>
      <c r="AU487" s="35">
        <v>0</v>
      </c>
      <c r="AV487" s="35">
        <v>0</v>
      </c>
      <c r="AW487" s="35">
        <v>0</v>
      </c>
      <c r="AX487" s="35">
        <v>0</v>
      </c>
      <c r="AY487" s="35">
        <v>0</v>
      </c>
      <c r="AZ487" s="35">
        <v>0</v>
      </c>
      <c r="BA487" s="35">
        <v>0</v>
      </c>
      <c r="BB487" s="35" t="e">
        <f t="array" aca="1" ref="BB487" ca="1">_xludf.XLOOKUP(C487,'PL TOTAL D0'!A:A,'PL TOTAL D0'!C:C,"")</f>
        <v>#NAME?</v>
      </c>
    </row>
    <row r="488" spans="1:54" ht="15.75" customHeight="1">
      <c r="A488" s="28" t="s">
        <v>18</v>
      </c>
      <c r="B488" s="3" t="s">
        <v>1749</v>
      </c>
      <c r="C488" s="4" t="s">
        <v>1750</v>
      </c>
      <c r="D488" s="7" t="s">
        <v>143</v>
      </c>
      <c r="E488" s="7" t="s">
        <v>38</v>
      </c>
      <c r="F488" s="7" t="s">
        <v>272</v>
      </c>
      <c r="G488" s="7" t="e">
        <f t="shared" ca="1" si="13"/>
        <v>#NAME?</v>
      </c>
      <c r="H488" s="29" t="s">
        <v>227</v>
      </c>
      <c r="I488" s="29" t="s">
        <v>41</v>
      </c>
      <c r="J488" s="7" t="str">
        <f t="shared" si="23"/>
        <v>Não</v>
      </c>
      <c r="K488" s="30">
        <v>45576</v>
      </c>
      <c r="L488" s="30"/>
      <c r="M488" s="7" t="s">
        <v>251</v>
      </c>
      <c r="N488" s="31">
        <v>0</v>
      </c>
      <c r="O488" s="7" t="s">
        <v>41</v>
      </c>
      <c r="P488" s="32">
        <v>0</v>
      </c>
      <c r="Q488" s="33"/>
      <c r="R488" s="33"/>
      <c r="S488" s="7" t="s">
        <v>220</v>
      </c>
      <c r="T488" s="7" t="s">
        <v>1751</v>
      </c>
      <c r="U488" s="7" t="s">
        <v>112</v>
      </c>
      <c r="V488" s="29" t="e">
        <f t="shared" ca="1" si="14"/>
        <v>#NAME?</v>
      </c>
      <c r="W488" s="7"/>
      <c r="X488" s="7" t="s">
        <v>32</v>
      </c>
      <c r="Y488" s="34"/>
      <c r="Z488" s="35"/>
      <c r="AA488" s="36"/>
      <c r="AB488" s="37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>
        <v>5022.24</v>
      </c>
      <c r="BB488" s="35" t="e">
        <f t="array" aca="1" ref="BB488" ca="1">_xludf.XLOOKUP(C488,'PL TOTAL D0'!A:A,'PL TOTAL D0'!C:C,"")</f>
        <v>#NAME?</v>
      </c>
    </row>
    <row r="489" spans="1:54" ht="15.75" customHeight="1">
      <c r="A489" s="28" t="s">
        <v>18</v>
      </c>
      <c r="B489" s="3" t="s">
        <v>1752</v>
      </c>
      <c r="C489" s="4" t="s">
        <v>1753</v>
      </c>
      <c r="D489" s="7" t="s">
        <v>123</v>
      </c>
      <c r="E489" s="7" t="s">
        <v>124</v>
      </c>
      <c r="F489" s="7" t="s">
        <v>125</v>
      </c>
      <c r="G489" s="7" t="e">
        <f t="shared" ca="1" si="13"/>
        <v>#NAME?</v>
      </c>
      <c r="H489" s="29" t="s">
        <v>227</v>
      </c>
      <c r="I489" s="29" t="s">
        <v>41</v>
      </c>
      <c r="J489" s="7" t="str">
        <f t="shared" si="23"/>
        <v>Não</v>
      </c>
      <c r="K489" s="30">
        <v>45314</v>
      </c>
      <c r="L489" s="7"/>
      <c r="M489" s="7" t="s">
        <v>100</v>
      </c>
      <c r="N489" s="31">
        <v>1.2E-2</v>
      </c>
      <c r="O489" s="7" t="s">
        <v>41</v>
      </c>
      <c r="P489" s="32">
        <v>0</v>
      </c>
      <c r="Q489" s="33"/>
      <c r="R489" s="33"/>
      <c r="S489" s="7" t="s">
        <v>220</v>
      </c>
      <c r="T489" s="7" t="s">
        <v>1754</v>
      </c>
      <c r="U489" s="7" t="s">
        <v>124</v>
      </c>
      <c r="V489" s="29" t="e">
        <f t="shared" ca="1" si="14"/>
        <v>#NAME?</v>
      </c>
      <c r="W489" s="7"/>
      <c r="X489" s="7"/>
      <c r="Y489" s="34" t="s">
        <v>222</v>
      </c>
      <c r="Z489" s="35"/>
      <c r="AA489" s="36">
        <v>45314</v>
      </c>
      <c r="AB489" s="37">
        <v>49075100013209</v>
      </c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>
        <v>350558.06</v>
      </c>
      <c r="AS489" s="35">
        <v>403578.75</v>
      </c>
      <c r="AT489" s="35">
        <v>567918.27</v>
      </c>
      <c r="AU489" s="35">
        <v>620290.48</v>
      </c>
      <c r="AV489" s="35">
        <v>624402.30000000005</v>
      </c>
      <c r="AW489" s="35">
        <v>931162.2</v>
      </c>
      <c r="AX489" s="35">
        <v>1140332</v>
      </c>
      <c r="AY489" s="35">
        <v>1242978.57</v>
      </c>
      <c r="AZ489" s="35">
        <v>1250893.8400000001</v>
      </c>
      <c r="BA489" s="35">
        <v>1362586.58</v>
      </c>
      <c r="BB489" s="35" t="e">
        <f t="array" aca="1" ref="BB489" ca="1">_xludf.XLOOKUP(C489,'PL TOTAL D0'!A:A,'PL TOTAL D0'!C:C,"")</f>
        <v>#NAME?</v>
      </c>
    </row>
    <row r="490" spans="1:54" ht="15" customHeight="1">
      <c r="A490" s="28" t="s">
        <v>18</v>
      </c>
      <c r="B490" s="14" t="s">
        <v>1755</v>
      </c>
      <c r="C490" s="4" t="s">
        <v>1756</v>
      </c>
      <c r="D490" s="7" t="s">
        <v>110</v>
      </c>
      <c r="E490" s="7" t="s">
        <v>38</v>
      </c>
      <c r="F490" s="7" t="s">
        <v>279</v>
      </c>
      <c r="G490" s="7" t="e">
        <f t="shared" ca="1" si="13"/>
        <v>#NAME?</v>
      </c>
      <c r="H490" s="29" t="s">
        <v>218</v>
      </c>
      <c r="I490" s="29" t="s">
        <v>41</v>
      </c>
      <c r="J490" s="7" t="str">
        <f t="shared" si="23"/>
        <v>Não</v>
      </c>
      <c r="K490" s="30">
        <v>44998</v>
      </c>
      <c r="L490" s="30">
        <v>45407</v>
      </c>
      <c r="M490" s="7" t="s">
        <v>138</v>
      </c>
      <c r="N490" s="31">
        <v>1.4999999999999999E-2</v>
      </c>
      <c r="O490" s="7" t="s">
        <v>29</v>
      </c>
      <c r="P490" s="32">
        <v>0.1</v>
      </c>
      <c r="Q490" s="33"/>
      <c r="R490" s="33" t="s">
        <v>1757</v>
      </c>
      <c r="S490" s="7" t="s">
        <v>220</v>
      </c>
      <c r="T490" s="7" t="s">
        <v>1758</v>
      </c>
      <c r="U490" s="7" t="s">
        <v>38</v>
      </c>
      <c r="V490" s="29" t="e">
        <f t="shared" ca="1" si="14"/>
        <v>#NAME?</v>
      </c>
      <c r="W490" s="7"/>
      <c r="X490" s="7"/>
      <c r="Y490" s="34" t="s">
        <v>222</v>
      </c>
      <c r="Z490" s="35"/>
      <c r="AA490" s="36">
        <v>44998</v>
      </c>
      <c r="AB490" s="37"/>
      <c r="AC490" s="35"/>
      <c r="AD490" s="35"/>
      <c r="AE490" s="35"/>
      <c r="AF490" s="35"/>
      <c r="AG490" s="35"/>
      <c r="AH490" s="35">
        <v>162023.29</v>
      </c>
      <c r="AI490" s="35">
        <v>444063.69</v>
      </c>
      <c r="AJ490" s="35">
        <v>168414.97</v>
      </c>
      <c r="AK490" s="35">
        <v>170952.21</v>
      </c>
      <c r="AL490" s="35">
        <v>171906.21</v>
      </c>
      <c r="AM490" s="35">
        <v>171802.08</v>
      </c>
      <c r="AN490" s="35">
        <v>172413.02</v>
      </c>
      <c r="AO490" s="35">
        <v>171877.91</v>
      </c>
      <c r="AP490" s="35">
        <v>175962.99</v>
      </c>
      <c r="AQ490" s="35">
        <v>179581.79</v>
      </c>
      <c r="AR490" s="35">
        <v>176745.19</v>
      </c>
      <c r="AS490" s="35">
        <v>178110.95</v>
      </c>
      <c r="AT490" s="35">
        <v>179899.19</v>
      </c>
      <c r="AU490" s="35">
        <v>0</v>
      </c>
      <c r="AV490" s="35">
        <v>0</v>
      </c>
      <c r="AW490" s="35">
        <v>0</v>
      </c>
      <c r="AX490" s="35">
        <v>0</v>
      </c>
      <c r="AY490" s="35">
        <v>0</v>
      </c>
      <c r="AZ490" s="35">
        <v>0</v>
      </c>
      <c r="BA490" s="35">
        <v>0</v>
      </c>
      <c r="BB490" s="35" t="e">
        <f t="array" aca="1" ref="BB490" ca="1">_xludf.XLOOKUP(C490,'PL TOTAL D0'!A:A,'PL TOTAL D0'!C:C,"")</f>
        <v>#NAME?</v>
      </c>
    </row>
    <row r="491" spans="1:54" ht="15.75" customHeight="1">
      <c r="A491" s="28" t="s">
        <v>18</v>
      </c>
      <c r="B491" s="3" t="s">
        <v>1759</v>
      </c>
      <c r="C491" s="4" t="s">
        <v>1760</v>
      </c>
      <c r="D491" s="7" t="s">
        <v>19</v>
      </c>
      <c r="E491" s="7" t="s">
        <v>124</v>
      </c>
      <c r="F491" s="7" t="s">
        <v>404</v>
      </c>
      <c r="G491" s="7" t="e">
        <f t="shared" ca="1" si="13"/>
        <v>#NAME?</v>
      </c>
      <c r="H491" s="29" t="s">
        <v>227</v>
      </c>
      <c r="I491" s="29" t="s">
        <v>41</v>
      </c>
      <c r="J491" s="7" t="str">
        <f t="shared" si="23"/>
        <v>Sim</v>
      </c>
      <c r="K491" s="30">
        <v>44972</v>
      </c>
      <c r="L491" s="7"/>
      <c r="M491" s="7" t="s">
        <v>28</v>
      </c>
      <c r="N491" s="31">
        <v>1.2E-2</v>
      </c>
      <c r="O491" s="7" t="s">
        <v>29</v>
      </c>
      <c r="P491" s="32">
        <v>0.1</v>
      </c>
      <c r="Q491" s="41" t="s">
        <v>1761</v>
      </c>
      <c r="R491" s="33" t="s">
        <v>1762</v>
      </c>
      <c r="S491" s="7" t="s">
        <v>220</v>
      </c>
      <c r="T491" s="7" t="s">
        <v>1763</v>
      </c>
      <c r="U491" s="7" t="s">
        <v>124</v>
      </c>
      <c r="V491" s="29" t="e">
        <f t="shared" ca="1" si="14"/>
        <v>#NAME?</v>
      </c>
      <c r="W491" s="7"/>
      <c r="X491" s="7"/>
      <c r="Y491" s="34" t="s">
        <v>222</v>
      </c>
      <c r="Z491" s="35"/>
      <c r="AA491" s="36">
        <v>44972</v>
      </c>
      <c r="AB491" s="37">
        <v>49075100009805</v>
      </c>
      <c r="AC491" s="35"/>
      <c r="AD491" s="35"/>
      <c r="AE491" s="35"/>
      <c r="AF491" s="35">
        <v>0</v>
      </c>
      <c r="AG491" s="35">
        <v>2781216.38</v>
      </c>
      <c r="AH491" s="35">
        <v>2812243.72</v>
      </c>
      <c r="AI491" s="35">
        <v>2836358.2</v>
      </c>
      <c r="AJ491" s="35">
        <v>2870623.99</v>
      </c>
      <c r="AK491" s="35">
        <v>2901586.24</v>
      </c>
      <c r="AL491" s="35">
        <v>2927527.12</v>
      </c>
      <c r="AM491" s="35">
        <v>3070459.36</v>
      </c>
      <c r="AN491" s="35">
        <v>3092897.17</v>
      </c>
      <c r="AO491" s="35">
        <v>3121736.93</v>
      </c>
      <c r="AP491" s="35">
        <v>3144175.92</v>
      </c>
      <c r="AQ491" s="35">
        <v>3167084.36</v>
      </c>
      <c r="AR491" s="35">
        <v>3195039.22</v>
      </c>
      <c r="AS491" s="35">
        <v>3208384.34</v>
      </c>
      <c r="AT491" s="35">
        <v>3214698.19</v>
      </c>
      <c r="AU491" s="35">
        <v>3213986.27</v>
      </c>
      <c r="AV491" s="35">
        <v>3228477</v>
      </c>
      <c r="AW491" s="35">
        <v>3253002</v>
      </c>
      <c r="AX491" s="35">
        <v>3288268</v>
      </c>
      <c r="AY491" s="35">
        <v>3408183.86</v>
      </c>
      <c r="AZ491" s="35">
        <v>3424044.6</v>
      </c>
      <c r="BA491" s="35">
        <v>3547396.25</v>
      </c>
      <c r="BB491" s="35" t="e">
        <f t="array" aca="1" ref="BB491" ca="1">_xludf.XLOOKUP(C491,'PL TOTAL D0'!A:A,'PL TOTAL D0'!C:C,"")</f>
        <v>#NAME?</v>
      </c>
    </row>
    <row r="492" spans="1:54" ht="15.75" customHeight="1">
      <c r="A492" s="28" t="s">
        <v>18</v>
      </c>
      <c r="B492" s="3" t="s">
        <v>1764</v>
      </c>
      <c r="C492" s="4" t="s">
        <v>1765</v>
      </c>
      <c r="D492" s="7" t="s">
        <v>19</v>
      </c>
      <c r="E492" s="7" t="s">
        <v>124</v>
      </c>
      <c r="F492" s="7" t="s">
        <v>238</v>
      </c>
      <c r="G492" s="7" t="e">
        <f t="shared" ca="1" si="13"/>
        <v>#NAME?</v>
      </c>
      <c r="H492" s="29" t="s">
        <v>239</v>
      </c>
      <c r="I492" s="29" t="s">
        <v>240</v>
      </c>
      <c r="J492" s="7" t="str">
        <f t="shared" si="23"/>
        <v>Não</v>
      </c>
      <c r="K492" s="30">
        <v>45056</v>
      </c>
      <c r="L492" s="7"/>
      <c r="M492" s="7" t="s">
        <v>100</v>
      </c>
      <c r="N492" s="31">
        <v>1.2E-2</v>
      </c>
      <c r="O492" s="7" t="s">
        <v>41</v>
      </c>
      <c r="P492" s="32">
        <v>0</v>
      </c>
      <c r="Q492" s="33"/>
      <c r="R492" s="33"/>
      <c r="S492" s="7" t="s">
        <v>220</v>
      </c>
      <c r="T492" s="7" t="s">
        <v>1766</v>
      </c>
      <c r="U492" s="7" t="s">
        <v>124</v>
      </c>
      <c r="V492" s="29" t="e">
        <f t="shared" ca="1" si="14"/>
        <v>#NAME?</v>
      </c>
      <c r="W492" s="7"/>
      <c r="X492" s="7"/>
      <c r="Y492" s="34" t="s">
        <v>222</v>
      </c>
      <c r="Z492" s="35"/>
      <c r="AA492" s="36">
        <v>45056</v>
      </c>
      <c r="AB492" s="37">
        <v>49075100012581</v>
      </c>
      <c r="AC492" s="35"/>
      <c r="AD492" s="35"/>
      <c r="AE492" s="35"/>
      <c r="AF492" s="35"/>
      <c r="AG492" s="35"/>
      <c r="AH492" s="35"/>
      <c r="AI492" s="35">
        <v>0</v>
      </c>
      <c r="AJ492" s="35">
        <v>8.5299999999999994</v>
      </c>
      <c r="AK492" s="35">
        <v>0</v>
      </c>
      <c r="AL492" s="35">
        <v>0</v>
      </c>
      <c r="AM492" s="35">
        <v>0</v>
      </c>
      <c r="AN492" s="35">
        <v>0</v>
      </c>
      <c r="AO492" s="35">
        <v>0</v>
      </c>
      <c r="AP492" s="35">
        <v>0</v>
      </c>
      <c r="AQ492" s="35">
        <v>0</v>
      </c>
      <c r="AR492" s="35">
        <v>0</v>
      </c>
      <c r="AS492" s="35">
        <v>0</v>
      </c>
      <c r="AT492" s="35">
        <v>0</v>
      </c>
      <c r="AU492" s="35">
        <v>0</v>
      </c>
      <c r="AV492" s="35">
        <v>0</v>
      </c>
      <c r="AW492" s="35">
        <v>0</v>
      </c>
      <c r="AX492" s="35">
        <v>0</v>
      </c>
      <c r="AY492" s="35">
        <v>0</v>
      </c>
      <c r="AZ492" s="35">
        <v>0</v>
      </c>
      <c r="BA492" s="35">
        <v>0</v>
      </c>
      <c r="BB492" s="35" t="e">
        <f t="array" aca="1" ref="BB492" ca="1">_xludf.XLOOKUP(C492,'PL TOTAL D0'!A:A,'PL TOTAL D0'!C:C,"")</f>
        <v>#NAME?</v>
      </c>
    </row>
    <row r="493" spans="1:54" ht="15.75" customHeight="1">
      <c r="A493" s="28" t="s">
        <v>18</v>
      </c>
      <c r="B493" s="140" t="s">
        <v>1767</v>
      </c>
      <c r="C493" s="141" t="s">
        <v>1768</v>
      </c>
      <c r="D493" s="7" t="s">
        <v>19</v>
      </c>
      <c r="E493" s="7" t="s">
        <v>124</v>
      </c>
      <c r="F493" s="7" t="s">
        <v>404</v>
      </c>
      <c r="G493" s="7" t="e">
        <f t="shared" ca="1" si="13"/>
        <v>#NAME?</v>
      </c>
      <c r="H493" s="29" t="s">
        <v>239</v>
      </c>
      <c r="I493" s="29" t="s">
        <v>298</v>
      </c>
      <c r="J493" s="7" t="str">
        <f t="shared" si="23"/>
        <v>Não</v>
      </c>
      <c r="K493" s="30">
        <v>45166</v>
      </c>
      <c r="L493" s="133"/>
      <c r="M493" s="7" t="s">
        <v>100</v>
      </c>
      <c r="N493" s="31">
        <v>1.2E-2</v>
      </c>
      <c r="O493" s="7" t="s">
        <v>41</v>
      </c>
      <c r="P493" s="32">
        <v>0</v>
      </c>
      <c r="Q493" s="33"/>
      <c r="R493" s="33" t="s">
        <v>1557</v>
      </c>
      <c r="S493" s="7" t="s">
        <v>220</v>
      </c>
      <c r="T493" s="7" t="s">
        <v>1769</v>
      </c>
      <c r="U493" s="7" t="s">
        <v>124</v>
      </c>
      <c r="V493" s="29" t="e">
        <f t="shared" ca="1" si="14"/>
        <v>#NAME?</v>
      </c>
      <c r="W493" s="7"/>
      <c r="X493" s="7"/>
      <c r="Y493" s="34" t="s">
        <v>222</v>
      </c>
      <c r="Z493" s="35"/>
      <c r="AA493" s="36">
        <v>45166</v>
      </c>
      <c r="AB493" s="37">
        <v>49075100011613</v>
      </c>
      <c r="AC493" s="35"/>
      <c r="AD493" s="35"/>
      <c r="AE493" s="35"/>
      <c r="AF493" s="35"/>
      <c r="AG493" s="35"/>
      <c r="AH493" s="35"/>
      <c r="AI493" s="35"/>
      <c r="AJ493" s="35"/>
      <c r="AK493" s="35">
        <v>0</v>
      </c>
      <c r="AL493" s="35">
        <v>0</v>
      </c>
      <c r="AM493" s="35">
        <v>0</v>
      </c>
      <c r="AN493" s="35">
        <v>0</v>
      </c>
      <c r="AO493" s="35">
        <v>0</v>
      </c>
      <c r="AP493" s="35">
        <v>0</v>
      </c>
      <c r="AQ493" s="35">
        <v>0</v>
      </c>
      <c r="AR493" s="35">
        <v>0</v>
      </c>
      <c r="AS493" s="35">
        <v>0</v>
      </c>
      <c r="AT493" s="35">
        <v>0</v>
      </c>
      <c r="AU493" s="35">
        <v>0</v>
      </c>
      <c r="AV493" s="35">
        <v>0</v>
      </c>
      <c r="AW493" s="35">
        <v>0</v>
      </c>
      <c r="AX493" s="35">
        <v>0</v>
      </c>
      <c r="AY493" s="35">
        <v>0</v>
      </c>
      <c r="AZ493" s="35">
        <v>0</v>
      </c>
      <c r="BA493" s="35">
        <v>0</v>
      </c>
      <c r="BB493" s="35" t="e">
        <f t="array" aca="1" ref="BB493" ca="1">_xludf.XLOOKUP(C493,'PL TOTAL D0'!A:A,'PL TOTAL D0'!C:C,"")</f>
        <v>#NAME?</v>
      </c>
    </row>
    <row r="494" spans="1:54" ht="15.75" customHeight="1">
      <c r="A494" s="28" t="s">
        <v>18</v>
      </c>
      <c r="B494" s="3" t="s">
        <v>1770</v>
      </c>
      <c r="C494" s="4" t="s">
        <v>1771</v>
      </c>
      <c r="D494" s="7" t="s">
        <v>19</v>
      </c>
      <c r="E494" s="7" t="s">
        <v>38</v>
      </c>
      <c r="F494" s="7" t="s">
        <v>99</v>
      </c>
      <c r="G494" s="7" t="e">
        <f t="shared" ca="1" si="13"/>
        <v>#NAME?</v>
      </c>
      <c r="H494" s="29" t="s">
        <v>227</v>
      </c>
      <c r="I494" s="29" t="s">
        <v>41</v>
      </c>
      <c r="J494" s="7" t="str">
        <f t="shared" si="23"/>
        <v>Não</v>
      </c>
      <c r="K494" s="30">
        <v>45065</v>
      </c>
      <c r="L494" s="7"/>
      <c r="M494" s="7" t="s">
        <v>100</v>
      </c>
      <c r="N494" s="31">
        <v>7.0000000000000001E-3</v>
      </c>
      <c r="O494" s="7" t="s">
        <v>41</v>
      </c>
      <c r="P494" s="32">
        <v>0</v>
      </c>
      <c r="Q494" s="33"/>
      <c r="R494" s="33"/>
      <c r="S494" s="7" t="s">
        <v>220</v>
      </c>
      <c r="T494" s="7" t="s">
        <v>1772</v>
      </c>
      <c r="U494" s="7" t="s">
        <v>666</v>
      </c>
      <c r="V494" s="29" t="e">
        <f t="shared" ca="1" si="14"/>
        <v>#NAME?</v>
      </c>
      <c r="W494" s="7"/>
      <c r="X494" s="7"/>
      <c r="Y494" s="34" t="s">
        <v>222</v>
      </c>
      <c r="Z494" s="35"/>
      <c r="AA494" s="36">
        <v>45065</v>
      </c>
      <c r="AB494" s="37">
        <v>49075100008302</v>
      </c>
      <c r="AC494" s="35"/>
      <c r="AD494" s="35"/>
      <c r="AE494" s="35"/>
      <c r="AF494" s="35"/>
      <c r="AG494" s="35"/>
      <c r="AH494" s="35"/>
      <c r="AI494" s="35">
        <v>0</v>
      </c>
      <c r="AJ494" s="35">
        <v>268927.25</v>
      </c>
      <c r="AK494" s="35">
        <v>271686.78999999998</v>
      </c>
      <c r="AL494" s="35">
        <v>273736.55</v>
      </c>
      <c r="AM494" s="35">
        <v>276593.56</v>
      </c>
      <c r="AN494" s="35">
        <v>278938.3</v>
      </c>
      <c r="AO494" s="35">
        <v>281591.95</v>
      </c>
      <c r="AP494" s="35">
        <v>305230.75</v>
      </c>
      <c r="AQ494" s="35">
        <v>307697.21000000002</v>
      </c>
      <c r="AR494" s="35">
        <v>310118.8</v>
      </c>
      <c r="AS494" s="35">
        <v>311213</v>
      </c>
      <c r="AT494" s="35">
        <v>313991.53999999998</v>
      </c>
      <c r="AU494" s="35">
        <v>340113.73</v>
      </c>
      <c r="AV494" s="35">
        <v>341707.9</v>
      </c>
      <c r="AW494" s="35">
        <v>344298.8</v>
      </c>
      <c r="AX494" s="35">
        <v>347043.4</v>
      </c>
      <c r="AY494" s="35">
        <v>349474.08</v>
      </c>
      <c r="AZ494" s="35">
        <v>351715.45</v>
      </c>
      <c r="BA494" s="35">
        <v>354861.56</v>
      </c>
      <c r="BB494" s="35" t="e">
        <f t="array" aca="1" ref="BB494" ca="1">_xludf.XLOOKUP(C494,'PL TOTAL D0'!A:A,'PL TOTAL D0'!C:C,"")</f>
        <v>#NAME?</v>
      </c>
    </row>
    <row r="495" spans="1:54" ht="15.75" customHeight="1">
      <c r="A495" s="28" t="s">
        <v>18</v>
      </c>
      <c r="B495" s="14" t="s">
        <v>1773</v>
      </c>
      <c r="C495" s="4" t="s">
        <v>1774</v>
      </c>
      <c r="D495" s="7" t="s">
        <v>19</v>
      </c>
      <c r="E495" s="7" t="s">
        <v>38</v>
      </c>
      <c r="F495" s="7" t="s">
        <v>446</v>
      </c>
      <c r="G495" s="7" t="e">
        <f t="shared" ca="1" si="13"/>
        <v>#NAME?</v>
      </c>
      <c r="H495" s="29" t="s">
        <v>218</v>
      </c>
      <c r="I495" s="29" t="s">
        <v>41</v>
      </c>
      <c r="J495" s="7" t="str">
        <f t="shared" si="23"/>
        <v>Não</v>
      </c>
      <c r="K495" s="30">
        <v>44994</v>
      </c>
      <c r="L495" s="30">
        <v>45555</v>
      </c>
      <c r="M495" s="7" t="s">
        <v>420</v>
      </c>
      <c r="N495" s="31">
        <v>7.0000000000000001E-3</v>
      </c>
      <c r="O495" s="7" t="s">
        <v>29</v>
      </c>
      <c r="P495" s="32">
        <v>0.2</v>
      </c>
      <c r="Q495" s="33"/>
      <c r="R495" s="33"/>
      <c r="S495" s="7" t="s">
        <v>220</v>
      </c>
      <c r="T495" s="7" t="s">
        <v>1775</v>
      </c>
      <c r="U495" s="7" t="s">
        <v>38</v>
      </c>
      <c r="V495" s="29" t="e">
        <f t="shared" ca="1" si="14"/>
        <v>#NAME?</v>
      </c>
      <c r="W495" s="7"/>
      <c r="X495" s="7"/>
      <c r="Y495" s="34" t="s">
        <v>222</v>
      </c>
      <c r="Z495" s="35"/>
      <c r="AA495" s="36">
        <v>44994</v>
      </c>
      <c r="AB495" s="37">
        <v>49075100003556</v>
      </c>
      <c r="AC495" s="35"/>
      <c r="AD495" s="35"/>
      <c r="AE495" s="35"/>
      <c r="AF495" s="35"/>
      <c r="AG495" s="35"/>
      <c r="AH495" s="35">
        <v>53199.19</v>
      </c>
      <c r="AI495" s="35">
        <v>58106.63</v>
      </c>
      <c r="AJ495" s="35">
        <v>59285.7</v>
      </c>
      <c r="AK495" s="35">
        <v>61168.62</v>
      </c>
      <c r="AL495" s="35">
        <v>70324.05</v>
      </c>
      <c r="AM495" s="35">
        <v>69561.7</v>
      </c>
      <c r="AN495" s="35">
        <v>69908.600000000006</v>
      </c>
      <c r="AO495" s="35">
        <v>69330.720000000001</v>
      </c>
      <c r="AP495" s="35">
        <v>71837.89</v>
      </c>
      <c r="AQ495" s="35">
        <v>73795.839999999997</v>
      </c>
      <c r="AR495" s="35">
        <v>79553.070000000007</v>
      </c>
      <c r="AS495" s="35">
        <v>80307.06</v>
      </c>
      <c r="AT495" s="35">
        <v>111686.15</v>
      </c>
      <c r="AU495" s="35">
        <v>109874.07</v>
      </c>
      <c r="AV495" s="35">
        <v>108756.7</v>
      </c>
      <c r="AW495" s="35">
        <v>122887.3</v>
      </c>
      <c r="AX495" s="35">
        <v>124985.8</v>
      </c>
      <c r="AY495" s="35">
        <v>126881.76</v>
      </c>
      <c r="AZ495" s="35">
        <v>0</v>
      </c>
      <c r="BA495" s="35">
        <v>0</v>
      </c>
      <c r="BB495" s="35" t="e">
        <f t="array" aca="1" ref="BB495" ca="1">_xludf.XLOOKUP(C495,'PL TOTAL D0'!A:A,'PL TOTAL D0'!C:C,"")</f>
        <v>#NAME?</v>
      </c>
    </row>
    <row r="496" spans="1:54" ht="15.75" customHeight="1">
      <c r="A496" s="28" t="s">
        <v>18</v>
      </c>
      <c r="B496" s="14" t="s">
        <v>1776</v>
      </c>
      <c r="C496" s="4" t="s">
        <v>1777</v>
      </c>
      <c r="D496" s="7" t="s">
        <v>19</v>
      </c>
      <c r="E496" s="7" t="s">
        <v>38</v>
      </c>
      <c r="F496" s="7" t="s">
        <v>99</v>
      </c>
      <c r="G496" s="7" t="e">
        <f t="shared" ca="1" si="13"/>
        <v>#NAME?</v>
      </c>
      <c r="H496" s="29" t="s">
        <v>245</v>
      </c>
      <c r="I496" s="29" t="s">
        <v>41</v>
      </c>
      <c r="J496" s="7" t="str">
        <f t="shared" si="23"/>
        <v>Não</v>
      </c>
      <c r="K496" s="30">
        <v>45587</v>
      </c>
      <c r="L496" s="30"/>
      <c r="M496" s="7" t="s">
        <v>251</v>
      </c>
      <c r="N496" s="31">
        <v>0</v>
      </c>
      <c r="O496" s="7" t="s">
        <v>41</v>
      </c>
      <c r="P496" s="32">
        <v>0</v>
      </c>
      <c r="Q496" s="33"/>
      <c r="R496" s="33"/>
      <c r="S496" s="7" t="s">
        <v>220</v>
      </c>
      <c r="T496" s="7" t="s">
        <v>1778</v>
      </c>
      <c r="U496" s="7" t="s">
        <v>124</v>
      </c>
      <c r="V496" s="29" t="e">
        <f t="shared" ca="1" si="14"/>
        <v>#NAME?</v>
      </c>
      <c r="W496" s="7"/>
      <c r="X496" s="7" t="s">
        <v>230</v>
      </c>
      <c r="Y496" s="34"/>
      <c r="Z496" s="35"/>
      <c r="AA496" s="36"/>
      <c r="AB496" s="37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>
        <v>0</v>
      </c>
      <c r="BB496" s="35" t="e">
        <f t="array" aca="1" ref="BB496" ca="1">_xludf.XLOOKUP(C496,'PL TOTAL D0'!A:A,'PL TOTAL D0'!C:C,"")</f>
        <v>#NAME?</v>
      </c>
    </row>
    <row r="497" spans="1:54" ht="15.75" customHeight="1">
      <c r="A497" s="28" t="s">
        <v>18</v>
      </c>
      <c r="B497" s="3" t="s">
        <v>1779</v>
      </c>
      <c r="C497" s="4" t="s">
        <v>1780</v>
      </c>
      <c r="D497" s="7" t="s">
        <v>19</v>
      </c>
      <c r="E497" s="7" t="s">
        <v>38</v>
      </c>
      <c r="F497" s="7" t="s">
        <v>1781</v>
      </c>
      <c r="G497" s="7" t="e">
        <f t="shared" ca="1" si="13"/>
        <v>#NAME?</v>
      </c>
      <c r="H497" s="29" t="s">
        <v>218</v>
      </c>
      <c r="I497" s="29" t="s">
        <v>41</v>
      </c>
      <c r="J497" s="7" t="str">
        <f t="shared" si="23"/>
        <v>Não</v>
      </c>
      <c r="K497" s="30">
        <v>45321</v>
      </c>
      <c r="L497" s="30">
        <v>45520</v>
      </c>
      <c r="M497" s="7" t="s">
        <v>138</v>
      </c>
      <c r="N497" s="31">
        <v>1.2E-2</v>
      </c>
      <c r="O497" s="7" t="s">
        <v>29</v>
      </c>
      <c r="P497" s="32">
        <v>0.1</v>
      </c>
      <c r="Q497" s="33"/>
      <c r="R497" s="33"/>
      <c r="S497" s="7" t="s">
        <v>220</v>
      </c>
      <c r="T497" s="7" t="s">
        <v>1782</v>
      </c>
      <c r="U497" s="7" t="s">
        <v>38</v>
      </c>
      <c r="V497" s="29" t="e">
        <f t="shared" ca="1" si="14"/>
        <v>#NAME?</v>
      </c>
      <c r="W497" s="7"/>
      <c r="X497" s="7"/>
      <c r="Y497" s="34" t="s">
        <v>330</v>
      </c>
      <c r="Z497" s="35"/>
      <c r="AA497" s="36">
        <v>45321</v>
      </c>
      <c r="AB497" s="37">
        <v>49075100013217</v>
      </c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>
        <v>40063.74</v>
      </c>
      <c r="AS497" s="35">
        <v>40475.33</v>
      </c>
      <c r="AT497" s="35">
        <v>55930.45</v>
      </c>
      <c r="AU497" s="35">
        <v>95808.76</v>
      </c>
      <c r="AV497" s="35">
        <v>95266.58</v>
      </c>
      <c r="AW497" s="35">
        <v>95956.24</v>
      </c>
      <c r="AX497" s="35">
        <v>97432.41</v>
      </c>
      <c r="AY497" s="35">
        <v>0</v>
      </c>
      <c r="AZ497" s="35">
        <v>0</v>
      </c>
      <c r="BA497" s="35">
        <v>0</v>
      </c>
      <c r="BB497" s="35" t="e">
        <f t="array" aca="1" ref="BB497" ca="1">_xludf.XLOOKUP(C497,'PL TOTAL D0'!A:A,'PL TOTAL D0'!C:C,"")</f>
        <v>#NAME?</v>
      </c>
    </row>
    <row r="498" spans="1:54" ht="15.75" customHeight="1">
      <c r="A498" s="28" t="s">
        <v>18</v>
      </c>
      <c r="B498" s="3" t="s">
        <v>1783</v>
      </c>
      <c r="C498" s="4" t="s">
        <v>1784</v>
      </c>
      <c r="D498" s="7" t="s">
        <v>110</v>
      </c>
      <c r="E498" s="7" t="s">
        <v>38</v>
      </c>
      <c r="F498" s="7" t="s">
        <v>217</v>
      </c>
      <c r="G498" s="7" t="e">
        <f t="shared" ca="1" si="13"/>
        <v>#NAME?</v>
      </c>
      <c r="H498" s="29" t="s">
        <v>218</v>
      </c>
      <c r="I498" s="29" t="s">
        <v>41</v>
      </c>
      <c r="J498" s="7" t="str">
        <f t="shared" si="23"/>
        <v>Não</v>
      </c>
      <c r="K498" s="30">
        <v>45153</v>
      </c>
      <c r="L498" s="30">
        <v>45525</v>
      </c>
      <c r="M498" s="7" t="s">
        <v>28</v>
      </c>
      <c r="N498" s="31">
        <v>1.2E-2</v>
      </c>
      <c r="O498" s="7" t="s">
        <v>29</v>
      </c>
      <c r="P498" s="32">
        <v>0.1</v>
      </c>
      <c r="Q498" s="33"/>
      <c r="R498" s="33" t="s">
        <v>1785</v>
      </c>
      <c r="S498" s="7" t="s">
        <v>220</v>
      </c>
      <c r="T498" s="7" t="s">
        <v>1786</v>
      </c>
      <c r="U498" s="7" t="s">
        <v>38</v>
      </c>
      <c r="V498" s="29" t="e">
        <f t="shared" ca="1" si="14"/>
        <v>#NAME?</v>
      </c>
      <c r="W498" s="7"/>
      <c r="X498" s="7"/>
      <c r="Y498" s="34" t="s">
        <v>222</v>
      </c>
      <c r="Z498" s="35"/>
      <c r="AA498" s="36">
        <v>45153</v>
      </c>
      <c r="AB498" s="37">
        <v>49075100004277</v>
      </c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>
        <v>86137.17</v>
      </c>
      <c r="AN498" s="35">
        <v>97309.47</v>
      </c>
      <c r="AO498" s="35">
        <v>97261.04</v>
      </c>
      <c r="AP498" s="35">
        <v>235706.8</v>
      </c>
      <c r="AQ498" s="35">
        <v>239103.51</v>
      </c>
      <c r="AR498" s="35">
        <v>237931.99</v>
      </c>
      <c r="AS498" s="35">
        <v>260032.22</v>
      </c>
      <c r="AT498" s="35">
        <v>262611.44</v>
      </c>
      <c r="AU498" s="35">
        <v>262847.63</v>
      </c>
      <c r="AV498" s="35">
        <v>263000.09999999998</v>
      </c>
      <c r="AW498" s="35">
        <v>264928.5</v>
      </c>
      <c r="AX498" s="35">
        <v>267977.09999999998</v>
      </c>
      <c r="AY498" s="35">
        <v>0</v>
      </c>
      <c r="AZ498" s="35">
        <v>0</v>
      </c>
      <c r="BA498" s="35">
        <v>0</v>
      </c>
      <c r="BB498" s="35" t="e">
        <f t="array" aca="1" ref="BB498" ca="1">_xludf.XLOOKUP(C498,'PL TOTAL D0'!A:A,'PL TOTAL D0'!C:C,"")</f>
        <v>#NAME?</v>
      </c>
    </row>
    <row r="499" spans="1:54" ht="15.75" customHeight="1">
      <c r="A499" s="28" t="s">
        <v>18</v>
      </c>
      <c r="B499" s="3" t="s">
        <v>1787</v>
      </c>
      <c r="C499" s="4" t="s">
        <v>1788</v>
      </c>
      <c r="D499" s="7" t="s">
        <v>19</v>
      </c>
      <c r="E499" s="7" t="s">
        <v>38</v>
      </c>
      <c r="F499" s="7" t="s">
        <v>99</v>
      </c>
      <c r="G499" s="7" t="e">
        <f t="shared" ca="1" si="13"/>
        <v>#NAME?</v>
      </c>
      <c r="H499" s="29" t="s">
        <v>227</v>
      </c>
      <c r="I499" s="29" t="s">
        <v>41</v>
      </c>
      <c r="J499" s="7" t="str">
        <f t="shared" si="23"/>
        <v>Não</v>
      </c>
      <c r="K499" s="30">
        <v>45049</v>
      </c>
      <c r="L499" s="7"/>
      <c r="M499" s="7" t="s">
        <v>100</v>
      </c>
      <c r="N499" s="31">
        <v>1.2E-2</v>
      </c>
      <c r="O499" s="7" t="s">
        <v>41</v>
      </c>
      <c r="P499" s="32">
        <v>0</v>
      </c>
      <c r="Q499" s="33"/>
      <c r="R499" s="33"/>
      <c r="S499" s="7" t="s">
        <v>220</v>
      </c>
      <c r="T499" s="7" t="s">
        <v>1789</v>
      </c>
      <c r="U499" s="7" t="s">
        <v>38</v>
      </c>
      <c r="V499" s="29" t="e">
        <f t="shared" ca="1" si="14"/>
        <v>#NAME?</v>
      </c>
      <c r="W499" s="7"/>
      <c r="X499" s="7"/>
      <c r="Y499" s="34" t="s">
        <v>222</v>
      </c>
      <c r="Z499" s="35"/>
      <c r="AA499" s="36">
        <v>45049</v>
      </c>
      <c r="AB499" s="37">
        <v>49075100003084</v>
      </c>
      <c r="AC499" s="35"/>
      <c r="AD499" s="35"/>
      <c r="AE499" s="35"/>
      <c r="AF499" s="35"/>
      <c r="AG499" s="35"/>
      <c r="AH499" s="35">
        <v>0</v>
      </c>
      <c r="AI499" s="35">
        <v>0</v>
      </c>
      <c r="AJ499" s="35">
        <v>250702.3</v>
      </c>
      <c r="AK499" s="35">
        <v>253116.48</v>
      </c>
      <c r="AL499" s="35">
        <v>251302.85</v>
      </c>
      <c r="AM499" s="35">
        <v>253049.1</v>
      </c>
      <c r="AN499" s="35">
        <v>254242.64</v>
      </c>
      <c r="AO499" s="35">
        <v>255791.67</v>
      </c>
      <c r="AP499" s="35">
        <v>258385.2</v>
      </c>
      <c r="AQ499" s="35">
        <v>259749.48</v>
      </c>
      <c r="AR499" s="35">
        <v>261888.86</v>
      </c>
      <c r="AS499" s="35">
        <v>263005.86</v>
      </c>
      <c r="AT499" s="35">
        <v>265209.88</v>
      </c>
      <c r="AU499" s="35">
        <v>266678.8</v>
      </c>
      <c r="AV499" s="35">
        <v>268235.90000000002</v>
      </c>
      <c r="AW499" s="35">
        <v>269943.90000000002</v>
      </c>
      <c r="AX499" s="35">
        <v>271548.3</v>
      </c>
      <c r="AY499" s="35">
        <v>258260.25</v>
      </c>
      <c r="AZ499" s="35">
        <v>259917.58</v>
      </c>
      <c r="BA499" s="35">
        <v>261302.85</v>
      </c>
      <c r="BB499" s="35" t="e">
        <f t="array" aca="1" ref="BB499" ca="1">_xludf.XLOOKUP(C499,'PL TOTAL D0'!A:A,'PL TOTAL D0'!C:C,"")</f>
        <v>#NAME?</v>
      </c>
    </row>
    <row r="500" spans="1:54" ht="15.75" customHeight="1">
      <c r="A500" s="28" t="s">
        <v>18</v>
      </c>
      <c r="B500" s="41" t="s">
        <v>1790</v>
      </c>
      <c r="C500" s="15" t="s">
        <v>1791</v>
      </c>
      <c r="D500" s="7" t="s">
        <v>19</v>
      </c>
      <c r="E500" s="7" t="s">
        <v>38</v>
      </c>
      <c r="F500" s="7" t="s">
        <v>285</v>
      </c>
      <c r="G500" s="7" t="e">
        <f t="shared" ca="1" si="13"/>
        <v>#NAME?</v>
      </c>
      <c r="H500" s="29" t="s">
        <v>239</v>
      </c>
      <c r="I500" s="29" t="s">
        <v>286</v>
      </c>
      <c r="J500" s="7" t="str">
        <f t="shared" si="23"/>
        <v>Não</v>
      </c>
      <c r="K500" s="30">
        <v>45254</v>
      </c>
      <c r="L500" s="7"/>
      <c r="M500" s="9" t="s">
        <v>251</v>
      </c>
      <c r="N500" s="31">
        <v>0</v>
      </c>
      <c r="O500" s="6" t="s">
        <v>41</v>
      </c>
      <c r="P500" s="32">
        <v>0</v>
      </c>
      <c r="Q500" s="33"/>
      <c r="R500" s="33"/>
      <c r="S500" s="7" t="s">
        <v>220</v>
      </c>
      <c r="T500" s="7" t="s">
        <v>1792</v>
      </c>
      <c r="U500" s="7" t="s">
        <v>38</v>
      </c>
      <c r="V500" s="29" t="e">
        <f t="shared" ca="1" si="14"/>
        <v>#NAME?</v>
      </c>
      <c r="W500" s="7"/>
      <c r="X500" s="7"/>
      <c r="Y500" s="34" t="s">
        <v>222</v>
      </c>
      <c r="Z500" s="35"/>
      <c r="AA500" s="36">
        <v>45254</v>
      </c>
      <c r="AB500" s="37">
        <v>49075100012598</v>
      </c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>
        <v>0</v>
      </c>
      <c r="AQ500" s="35">
        <v>10066.790000000001</v>
      </c>
      <c r="AR500" s="35">
        <v>10162.200000000001</v>
      </c>
      <c r="AS500" s="35">
        <v>10225.44</v>
      </c>
      <c r="AT500" s="35">
        <v>29309.64</v>
      </c>
      <c r="AU500" s="35">
        <v>29442.93</v>
      </c>
      <c r="AV500" s="35">
        <v>29675</v>
      </c>
      <c r="AW500" s="35">
        <v>38333.25</v>
      </c>
      <c r="AX500" s="35">
        <v>47116.13</v>
      </c>
      <c r="AY500" s="35">
        <v>47518.42</v>
      </c>
      <c r="AZ500" s="35">
        <v>47893.63</v>
      </c>
      <c r="BA500" s="35">
        <v>0</v>
      </c>
      <c r="BB500" s="35" t="e">
        <f t="array" aca="1" ref="BB500" ca="1">_xludf.XLOOKUP(C500,'PL TOTAL D0'!A:A,'PL TOTAL D0'!C:C,"")</f>
        <v>#NAME?</v>
      </c>
    </row>
    <row r="501" spans="1:54" ht="15.75" customHeight="1">
      <c r="A501" s="28" t="s">
        <v>18</v>
      </c>
      <c r="B501" s="41" t="s">
        <v>1793</v>
      </c>
      <c r="C501" s="15" t="s">
        <v>1794</v>
      </c>
      <c r="D501" s="7" t="s">
        <v>19</v>
      </c>
      <c r="E501" s="7" t="s">
        <v>38</v>
      </c>
      <c r="F501" s="7" t="s">
        <v>285</v>
      </c>
      <c r="G501" s="7" t="e">
        <f t="shared" ca="1" si="13"/>
        <v>#NAME?</v>
      </c>
      <c r="H501" s="29" t="s">
        <v>239</v>
      </c>
      <c r="I501" s="29" t="s">
        <v>286</v>
      </c>
      <c r="J501" s="7" t="str">
        <f t="shared" si="23"/>
        <v>Não</v>
      </c>
      <c r="K501" s="30">
        <v>45408</v>
      </c>
      <c r="L501" s="7"/>
      <c r="M501" s="9" t="s">
        <v>100</v>
      </c>
      <c r="N501" s="31">
        <v>1.2E-2</v>
      </c>
      <c r="O501" s="6" t="s">
        <v>41</v>
      </c>
      <c r="P501" s="32">
        <v>0</v>
      </c>
      <c r="Q501" s="33"/>
      <c r="R501" s="33"/>
      <c r="S501" s="7" t="s">
        <v>220</v>
      </c>
      <c r="T501" s="7" t="s">
        <v>1792</v>
      </c>
      <c r="U501" s="7" t="s">
        <v>38</v>
      </c>
      <c r="V501" s="29" t="e">
        <f t="shared" ca="1" si="14"/>
        <v>#NAME?</v>
      </c>
      <c r="W501" s="7"/>
      <c r="X501" s="7" t="s">
        <v>32</v>
      </c>
      <c r="Y501" s="34" t="s">
        <v>222</v>
      </c>
      <c r="Z501" s="35"/>
      <c r="AA501" s="36">
        <v>45408</v>
      </c>
      <c r="AB501" s="37">
        <v>49075100014086</v>
      </c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>
        <v>0</v>
      </c>
      <c r="AV501" s="35">
        <v>0</v>
      </c>
      <c r="AW501" s="35">
        <v>0</v>
      </c>
      <c r="AX501" s="35">
        <v>0</v>
      </c>
      <c r="AY501" s="35">
        <v>0</v>
      </c>
      <c r="AZ501" s="35">
        <v>0</v>
      </c>
      <c r="BA501" s="35">
        <v>0</v>
      </c>
      <c r="BB501" s="35" t="e">
        <f t="array" aca="1" ref="BB501" ca="1">_xludf.XLOOKUP(C501,'PL TOTAL D0'!A:A,'PL TOTAL D0'!C:C,"")</f>
        <v>#NAME?</v>
      </c>
    </row>
    <row r="502" spans="1:54" ht="15.75" customHeight="1">
      <c r="A502" s="28" t="s">
        <v>18</v>
      </c>
      <c r="B502" s="28" t="s">
        <v>1795</v>
      </c>
      <c r="C502" s="15" t="s">
        <v>1796</v>
      </c>
      <c r="D502" s="7" t="s">
        <v>233</v>
      </c>
      <c r="E502" s="7" t="s">
        <v>38</v>
      </c>
      <c r="F502" s="7" t="s">
        <v>460</v>
      </c>
      <c r="G502" s="7" t="e">
        <f t="shared" ca="1" si="13"/>
        <v>#NAME?</v>
      </c>
      <c r="H502" s="29" t="s">
        <v>227</v>
      </c>
      <c r="I502" s="29" t="s">
        <v>41</v>
      </c>
      <c r="J502" s="7" t="str">
        <f t="shared" si="23"/>
        <v>Sim</v>
      </c>
      <c r="K502" s="30">
        <v>45363</v>
      </c>
      <c r="L502" s="7"/>
      <c r="M502" s="9" t="s">
        <v>100</v>
      </c>
      <c r="N502" s="31">
        <v>1.2E-2</v>
      </c>
      <c r="O502" s="6" t="s">
        <v>41</v>
      </c>
      <c r="P502" s="32">
        <v>0</v>
      </c>
      <c r="Q502" s="41" t="s">
        <v>1797</v>
      </c>
      <c r="R502" s="33"/>
      <c r="S502" s="7" t="s">
        <v>220</v>
      </c>
      <c r="T502" s="12" t="s">
        <v>1798</v>
      </c>
      <c r="U502" s="7" t="s">
        <v>38</v>
      </c>
      <c r="V502" s="29" t="e">
        <f t="shared" ca="1" si="14"/>
        <v>#NAME?</v>
      </c>
      <c r="W502" s="7"/>
      <c r="X502" s="7"/>
      <c r="Y502" s="34" t="s">
        <v>222</v>
      </c>
      <c r="Z502" s="35"/>
      <c r="AA502" s="36">
        <v>45363</v>
      </c>
      <c r="AB502" s="37">
        <v>49075100013845</v>
      </c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>
        <v>105164.21</v>
      </c>
      <c r="AU502" s="35">
        <v>106021.93</v>
      </c>
      <c r="AV502" s="35">
        <v>106704.3</v>
      </c>
      <c r="AW502" s="35">
        <v>107572.3</v>
      </c>
      <c r="AX502" s="35">
        <v>108492.5</v>
      </c>
      <c r="AY502" s="35">
        <v>109365.04</v>
      </c>
      <c r="AZ502" s="35">
        <v>110150.93</v>
      </c>
      <c r="BA502" s="35">
        <v>111185.66</v>
      </c>
      <c r="BB502" s="35" t="e">
        <f t="array" aca="1" ref="BB502" ca="1">_xludf.XLOOKUP(C502,'PL TOTAL D0'!A:A,'PL TOTAL D0'!C:C,"")</f>
        <v>#NAME?</v>
      </c>
    </row>
    <row r="503" spans="1:54" ht="15.75" customHeight="1">
      <c r="A503" s="28" t="s">
        <v>18</v>
      </c>
      <c r="B503" s="3" t="s">
        <v>1799</v>
      </c>
      <c r="C503" s="4" t="s">
        <v>1800</v>
      </c>
      <c r="D503" s="7" t="s">
        <v>19</v>
      </c>
      <c r="E503" s="7" t="s">
        <v>20</v>
      </c>
      <c r="F503" s="7" t="s">
        <v>697</v>
      </c>
      <c r="G503" s="7" t="e">
        <f t="shared" ca="1" si="13"/>
        <v>#NAME?</v>
      </c>
      <c r="H503" s="29" t="s">
        <v>227</v>
      </c>
      <c r="I503" s="29" t="s">
        <v>41</v>
      </c>
      <c r="J503" s="7" t="str">
        <f t="shared" si="23"/>
        <v>Não</v>
      </c>
      <c r="K503" s="30">
        <v>45040</v>
      </c>
      <c r="L503" s="7"/>
      <c r="M503" s="7" t="s">
        <v>100</v>
      </c>
      <c r="N503" s="31">
        <v>7.0000000000000001E-3</v>
      </c>
      <c r="O503" s="7" t="s">
        <v>41</v>
      </c>
      <c r="P503" s="32">
        <v>0</v>
      </c>
      <c r="Q503" s="33"/>
      <c r="R503" s="33"/>
      <c r="S503" s="7" t="s">
        <v>220</v>
      </c>
      <c r="T503" s="7" t="s">
        <v>1801</v>
      </c>
      <c r="U503" s="7" t="s">
        <v>31</v>
      </c>
      <c r="V503" s="29" t="e">
        <f t="shared" ca="1" si="14"/>
        <v>#NAME?</v>
      </c>
      <c r="W503" s="7"/>
      <c r="X503" s="7"/>
      <c r="Y503" s="34" t="s">
        <v>222</v>
      </c>
      <c r="Z503" s="35"/>
      <c r="AA503" s="36">
        <v>45040</v>
      </c>
      <c r="AB503" s="37">
        <v>49075100009120</v>
      </c>
      <c r="AC503" s="35"/>
      <c r="AD503" s="35"/>
      <c r="AE503" s="35"/>
      <c r="AF503" s="35"/>
      <c r="AG503" s="35"/>
      <c r="AH503" s="35">
        <v>0</v>
      </c>
      <c r="AI503" s="35">
        <v>511256.93</v>
      </c>
      <c r="AJ503" s="35">
        <v>1157718</v>
      </c>
      <c r="AK503" s="35">
        <v>1167395.6299999999</v>
      </c>
      <c r="AL503" s="35">
        <v>1176247.47</v>
      </c>
      <c r="AM503" s="35">
        <v>1187563.07</v>
      </c>
      <c r="AN503" s="35">
        <v>1197374.01</v>
      </c>
      <c r="AO503" s="35">
        <v>1208309.75</v>
      </c>
      <c r="AP503" s="35">
        <v>1216659.08</v>
      </c>
      <c r="AQ503" s="35">
        <v>1226329.6000000001</v>
      </c>
      <c r="AR503" s="35">
        <v>1237407.43</v>
      </c>
      <c r="AS503" s="35">
        <v>1245888.74</v>
      </c>
      <c r="AT503" s="35">
        <v>1255013.76</v>
      </c>
      <c r="AU503" s="35">
        <v>1265024.3799999999</v>
      </c>
      <c r="AV503" s="35">
        <v>1272402</v>
      </c>
      <c r="AW503" s="35">
        <v>1283204</v>
      </c>
      <c r="AX503" s="35">
        <v>1293214</v>
      </c>
      <c r="AY503" s="35">
        <v>1302817.3899999999</v>
      </c>
      <c r="AZ503" s="35">
        <v>1312777.69</v>
      </c>
      <c r="BA503" s="35">
        <v>1325364.46</v>
      </c>
      <c r="BB503" s="35" t="e">
        <f t="array" aca="1" ref="BB503" ca="1">_xludf.XLOOKUP(C503,'PL TOTAL D0'!A:A,'PL TOTAL D0'!C:C,"")</f>
        <v>#NAME?</v>
      </c>
    </row>
    <row r="504" spans="1:54" ht="15.75" customHeight="1">
      <c r="A504" s="28" t="s">
        <v>18</v>
      </c>
      <c r="B504" s="3" t="s">
        <v>1802</v>
      </c>
      <c r="C504" s="4" t="s">
        <v>1803</v>
      </c>
      <c r="D504" s="7" t="s">
        <v>19</v>
      </c>
      <c r="E504" s="7" t="s">
        <v>38</v>
      </c>
      <c r="F504" s="7" t="s">
        <v>39</v>
      </c>
      <c r="G504" s="7" t="e">
        <f t="shared" ca="1" si="13"/>
        <v>#NAME?</v>
      </c>
      <c r="H504" s="29" t="s">
        <v>227</v>
      </c>
      <c r="I504" s="29" t="s">
        <v>41</v>
      </c>
      <c r="J504" s="7" t="str">
        <f t="shared" si="23"/>
        <v>Sim</v>
      </c>
      <c r="K504" s="30">
        <v>45558</v>
      </c>
      <c r="L504" s="7"/>
      <c r="M504" s="7" t="s">
        <v>100</v>
      </c>
      <c r="N504" s="31">
        <v>1.2E-2</v>
      </c>
      <c r="O504" s="7" t="s">
        <v>41</v>
      </c>
      <c r="P504" s="32">
        <v>0</v>
      </c>
      <c r="Q504" s="33" t="s">
        <v>1804</v>
      </c>
      <c r="R504" s="33"/>
      <c r="S504" s="7" t="s">
        <v>220</v>
      </c>
      <c r="T504" s="7" t="s">
        <v>1805</v>
      </c>
      <c r="U504" s="7" t="s">
        <v>38</v>
      </c>
      <c r="V504" s="29" t="e">
        <f t="shared" ca="1" si="14"/>
        <v>#NAME?</v>
      </c>
      <c r="W504" s="7"/>
      <c r="X504" s="7" t="s">
        <v>230</v>
      </c>
      <c r="Y504" s="34"/>
      <c r="Z504" s="35"/>
      <c r="AA504" s="35"/>
      <c r="AB504" s="37">
        <v>49075100015783</v>
      </c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>
        <v>498662.39</v>
      </c>
      <c r="BA504" s="35">
        <v>503233.5</v>
      </c>
      <c r="BB504" s="35" t="e">
        <f t="array" aca="1" ref="BB504" ca="1">_xludf.XLOOKUP(C504,'PL TOTAL D0'!A:A,'PL TOTAL D0'!C:C,"")</f>
        <v>#NAME?</v>
      </c>
    </row>
    <row r="505" spans="1:54" ht="15.75" customHeight="1">
      <c r="A505" s="28" t="s">
        <v>18</v>
      </c>
      <c r="B505" s="14" t="s">
        <v>1806</v>
      </c>
      <c r="C505" s="4" t="s">
        <v>1807</v>
      </c>
      <c r="D505" s="7" t="s">
        <v>19</v>
      </c>
      <c r="E505" s="7" t="s">
        <v>38</v>
      </c>
      <c r="F505" s="7" t="s">
        <v>39</v>
      </c>
      <c r="G505" s="7" t="e">
        <f t="shared" ca="1" si="13"/>
        <v>#NAME?</v>
      </c>
      <c r="H505" s="29" t="s">
        <v>239</v>
      </c>
      <c r="I505" s="29" t="s">
        <v>240</v>
      </c>
      <c r="J505" s="7" t="str">
        <f t="shared" si="23"/>
        <v>Não</v>
      </c>
      <c r="K505" s="30">
        <v>44991</v>
      </c>
      <c r="L505" s="7"/>
      <c r="M505" s="7" t="s">
        <v>100</v>
      </c>
      <c r="N505" s="31">
        <v>1.2E-2</v>
      </c>
      <c r="O505" s="7" t="s">
        <v>41</v>
      </c>
      <c r="P505" s="32">
        <v>0</v>
      </c>
      <c r="Q505" s="33"/>
      <c r="R505" s="33"/>
      <c r="S505" s="7" t="s">
        <v>220</v>
      </c>
      <c r="T505" s="7" t="s">
        <v>1808</v>
      </c>
      <c r="U505" s="7" t="s">
        <v>38</v>
      </c>
      <c r="V505" s="29" t="e">
        <f t="shared" ca="1" si="14"/>
        <v>#NAME?</v>
      </c>
      <c r="W505" s="7"/>
      <c r="X505" s="7"/>
      <c r="Y505" s="34" t="s">
        <v>222</v>
      </c>
      <c r="Z505" s="35"/>
      <c r="AA505" s="36">
        <v>44991</v>
      </c>
      <c r="AB505" s="37">
        <v>49075100009538</v>
      </c>
      <c r="AC505" s="35"/>
      <c r="AD505" s="35"/>
      <c r="AE505" s="35"/>
      <c r="AF505" s="35"/>
      <c r="AG505" s="35"/>
      <c r="AH505" s="35">
        <v>368265.24</v>
      </c>
      <c r="AI505" s="35">
        <v>340562.58</v>
      </c>
      <c r="AJ505" s="35">
        <v>312389.67</v>
      </c>
      <c r="AK505" s="35">
        <v>284890.51</v>
      </c>
      <c r="AL505" s="35">
        <v>226649.71</v>
      </c>
      <c r="AM505" s="35">
        <v>198726.27</v>
      </c>
      <c r="AN505" s="35">
        <v>169987.25</v>
      </c>
      <c r="AO505" s="35">
        <v>141258.94</v>
      </c>
      <c r="AP505" s="35">
        <v>116854.35</v>
      </c>
      <c r="AQ505" s="35">
        <v>87389.25</v>
      </c>
      <c r="AR505" s="35">
        <v>55777.95</v>
      </c>
      <c r="AS505" s="35">
        <v>25885.58</v>
      </c>
      <c r="AT505" s="35">
        <v>0</v>
      </c>
      <c r="AU505" s="35">
        <v>0</v>
      </c>
      <c r="AV505" s="35">
        <v>0</v>
      </c>
      <c r="AW505" s="35">
        <v>0.17</v>
      </c>
      <c r="AX505" s="35">
        <v>0.17</v>
      </c>
      <c r="AY505" s="35">
        <v>0.17</v>
      </c>
      <c r="AZ505" s="35">
        <v>0.17</v>
      </c>
      <c r="BA505" s="35">
        <v>0.17</v>
      </c>
      <c r="BB505" s="35" t="e">
        <f t="array" aca="1" ref="BB505" ca="1">_xludf.XLOOKUP(C505,'PL TOTAL D0'!A:A,'PL TOTAL D0'!C:C,"")</f>
        <v>#NAME?</v>
      </c>
    </row>
    <row r="506" spans="1:54" ht="15.75" customHeight="1">
      <c r="A506" s="28" t="s">
        <v>18</v>
      </c>
      <c r="B506" s="3" t="s">
        <v>85</v>
      </c>
      <c r="C506" s="4" t="s">
        <v>86</v>
      </c>
      <c r="D506" s="7" t="s">
        <v>19</v>
      </c>
      <c r="E506" s="7" t="s">
        <v>38</v>
      </c>
      <c r="F506" s="7" t="s">
        <v>39</v>
      </c>
      <c r="G506" s="7" t="e">
        <f t="shared" ca="1" si="13"/>
        <v>#NAME?</v>
      </c>
      <c r="H506" s="29" t="s">
        <v>239</v>
      </c>
      <c r="I506" s="29" t="s">
        <v>395</v>
      </c>
      <c r="J506" s="7" t="str">
        <f t="shared" si="23"/>
        <v>Sim</v>
      </c>
      <c r="K506" s="30">
        <v>45100</v>
      </c>
      <c r="L506" s="7"/>
      <c r="M506" s="7" t="s">
        <v>433</v>
      </c>
      <c r="N506" s="31">
        <v>7.0000000000000001E-3</v>
      </c>
      <c r="O506" s="7" t="s">
        <v>41</v>
      </c>
      <c r="P506" s="32">
        <v>0</v>
      </c>
      <c r="Q506" s="47" t="s">
        <v>1809</v>
      </c>
      <c r="R506" s="47" t="s">
        <v>1810</v>
      </c>
      <c r="S506" s="7" t="s">
        <v>220</v>
      </c>
      <c r="T506" s="7" t="s">
        <v>1811</v>
      </c>
      <c r="U506" s="7" t="s">
        <v>38</v>
      </c>
      <c r="V506" s="29" t="e">
        <f t="shared" ca="1" si="14"/>
        <v>#NAME?</v>
      </c>
      <c r="W506" s="7"/>
      <c r="X506" s="7"/>
      <c r="Y506" s="34" t="s">
        <v>222</v>
      </c>
      <c r="Z506" s="35"/>
      <c r="AA506" s="36">
        <v>45100</v>
      </c>
      <c r="AB506" s="37">
        <v>49075100007314</v>
      </c>
      <c r="AC506" s="35"/>
      <c r="AD506" s="35"/>
      <c r="AE506" s="35"/>
      <c r="AF506" s="35"/>
      <c r="AG506" s="35"/>
      <c r="AH506" s="35"/>
      <c r="AI506" s="35"/>
      <c r="AJ506" s="35"/>
      <c r="AK506" s="35">
        <v>120847.69</v>
      </c>
      <c r="AL506" s="35">
        <v>210779.7</v>
      </c>
      <c r="AM506" s="35">
        <v>186414.72</v>
      </c>
      <c r="AN506" s="35">
        <v>188147.5</v>
      </c>
      <c r="AO506" s="35">
        <v>189897.63</v>
      </c>
      <c r="AP506" s="35">
        <v>190792.35</v>
      </c>
      <c r="AQ506" s="35">
        <v>192341.63</v>
      </c>
      <c r="AR506" s="35">
        <v>193266.25</v>
      </c>
      <c r="AS506" s="35">
        <v>95403.65</v>
      </c>
      <c r="AT506" s="35">
        <v>96234.46</v>
      </c>
      <c r="AU506" s="35">
        <v>97100.56</v>
      </c>
      <c r="AV506" s="35">
        <v>97912.56</v>
      </c>
      <c r="AW506" s="35">
        <v>98691.41</v>
      </c>
      <c r="AX506" s="35">
        <v>100130.7</v>
      </c>
      <c r="AY506" s="35">
        <v>100995.19</v>
      </c>
      <c r="AZ506" s="35">
        <v>101774.52</v>
      </c>
      <c r="BA506" s="35">
        <v>102672.62</v>
      </c>
      <c r="BB506" s="35" t="e">
        <f t="array" aca="1" ref="BB506" ca="1">_xludf.XLOOKUP(C506,'PL TOTAL D0'!A:A,'PL TOTAL D0'!C:C,"")</f>
        <v>#NAME?</v>
      </c>
    </row>
    <row r="507" spans="1:54" ht="15.75" customHeight="1">
      <c r="A507" s="28" t="s">
        <v>18</v>
      </c>
      <c r="B507" s="3" t="s">
        <v>85</v>
      </c>
      <c r="C507" s="4" t="s">
        <v>1812</v>
      </c>
      <c r="D507" s="7" t="s">
        <v>19</v>
      </c>
      <c r="E507" s="7" t="s">
        <v>38</v>
      </c>
      <c r="F507" s="7" t="s">
        <v>39</v>
      </c>
      <c r="G507" s="7" t="e">
        <f t="shared" ca="1" si="13"/>
        <v>#NAME?</v>
      </c>
      <c r="H507" s="29" t="s">
        <v>227</v>
      </c>
      <c r="I507" s="29" t="s">
        <v>41</v>
      </c>
      <c r="J507" s="7" t="str">
        <f t="shared" si="23"/>
        <v>Sim</v>
      </c>
      <c r="K507" s="30">
        <v>45163</v>
      </c>
      <c r="L507" s="30"/>
      <c r="M507" s="7" t="s">
        <v>138</v>
      </c>
      <c r="N507" s="31">
        <v>1.4999999999999999E-2</v>
      </c>
      <c r="O507" s="7" t="s">
        <v>29</v>
      </c>
      <c r="P507" s="32">
        <v>0.1</v>
      </c>
      <c r="Q507" s="33" t="s">
        <v>1813</v>
      </c>
      <c r="R507" s="47" t="s">
        <v>1814</v>
      </c>
      <c r="S507" s="7" t="s">
        <v>220</v>
      </c>
      <c r="T507" s="7" t="s">
        <v>1811</v>
      </c>
      <c r="U507" s="7" t="s">
        <v>38</v>
      </c>
      <c r="V507" s="29" t="e">
        <f t="shared" ca="1" si="14"/>
        <v>#NAME?</v>
      </c>
      <c r="W507" s="7"/>
      <c r="X507" s="7"/>
      <c r="Y507" s="34" t="s">
        <v>222</v>
      </c>
      <c r="Z507" s="35"/>
      <c r="AA507" s="36">
        <v>45163</v>
      </c>
      <c r="AB507" s="37">
        <v>49075100003610</v>
      </c>
      <c r="AC507" s="35"/>
      <c r="AD507" s="35"/>
      <c r="AE507" s="35"/>
      <c r="AF507" s="35"/>
      <c r="AG507" s="35"/>
      <c r="AH507" s="35"/>
      <c r="AI507" s="35"/>
      <c r="AJ507" s="35"/>
      <c r="AK507" s="35">
        <v>0</v>
      </c>
      <c r="AL507" s="35">
        <v>0</v>
      </c>
      <c r="AM507" s="35">
        <v>27085.37</v>
      </c>
      <c r="AN507" s="35">
        <v>29145.96</v>
      </c>
      <c r="AO507" s="35">
        <v>27767.72</v>
      </c>
      <c r="AP507" s="35">
        <v>28598.080000000002</v>
      </c>
      <c r="AQ507" s="35">
        <v>30015.27</v>
      </c>
      <c r="AR507" s="35">
        <v>27567.040000000001</v>
      </c>
      <c r="AS507" s="35">
        <v>181530.14</v>
      </c>
      <c r="AT507" s="35">
        <v>191029.53</v>
      </c>
      <c r="AU507" s="35">
        <v>189458.43</v>
      </c>
      <c r="AV507" s="35">
        <v>189275.8</v>
      </c>
      <c r="AW507" s="35">
        <v>194550.1</v>
      </c>
      <c r="AX507" s="35">
        <v>196322.6</v>
      </c>
      <c r="AY507" s="35">
        <v>183008.56</v>
      </c>
      <c r="AZ507" s="35">
        <v>183023.05</v>
      </c>
      <c r="BA507" s="35">
        <v>182504.32000000001</v>
      </c>
      <c r="BB507" s="35" t="e">
        <f t="array" aca="1" ref="BB507" ca="1">_xludf.XLOOKUP(C507,'PL TOTAL D0'!A:A,'PL TOTAL D0'!C:C,"")</f>
        <v>#NAME?</v>
      </c>
    </row>
    <row r="508" spans="1:54" ht="15.75" customHeight="1">
      <c r="A508" s="28" t="s">
        <v>18</v>
      </c>
      <c r="B508" s="3" t="s">
        <v>1815</v>
      </c>
      <c r="C508" s="4" t="s">
        <v>1816</v>
      </c>
      <c r="D508" s="7" t="s">
        <v>19</v>
      </c>
      <c r="E508" s="7" t="s">
        <v>38</v>
      </c>
      <c r="F508" s="7" t="s">
        <v>285</v>
      </c>
      <c r="G508" s="7" t="e">
        <f t="shared" ca="1" si="13"/>
        <v>#NAME?</v>
      </c>
      <c r="H508" s="29" t="s">
        <v>218</v>
      </c>
      <c r="I508" s="29" t="s">
        <v>41</v>
      </c>
      <c r="J508" s="7" t="str">
        <f t="shared" si="23"/>
        <v>Não</v>
      </c>
      <c r="K508" s="30">
        <v>45107</v>
      </c>
      <c r="L508" s="30">
        <v>45449</v>
      </c>
      <c r="M508" s="7" t="s">
        <v>100</v>
      </c>
      <c r="N508" s="31">
        <v>1.2E-2</v>
      </c>
      <c r="O508" s="7" t="s">
        <v>41</v>
      </c>
      <c r="P508" s="32">
        <v>0</v>
      </c>
      <c r="Q508" s="33"/>
      <c r="R508" s="33" t="s">
        <v>386</v>
      </c>
      <c r="S508" s="7" t="s">
        <v>220</v>
      </c>
      <c r="T508" s="7" t="s">
        <v>1817</v>
      </c>
      <c r="U508" s="7" t="s">
        <v>112</v>
      </c>
      <c r="V508" s="29" t="e">
        <f t="shared" ca="1" si="14"/>
        <v>#NAME?</v>
      </c>
      <c r="W508" s="7"/>
      <c r="X508" s="7"/>
      <c r="Y508" s="34" t="s">
        <v>222</v>
      </c>
      <c r="Z508" s="35"/>
      <c r="AA508" s="36">
        <v>45107</v>
      </c>
      <c r="AB508" s="37">
        <v>49075100011621</v>
      </c>
      <c r="AC508" s="35"/>
      <c r="AD508" s="35"/>
      <c r="AE508" s="35"/>
      <c r="AF508" s="35"/>
      <c r="AG508" s="35"/>
      <c r="AH508" s="35"/>
      <c r="AI508" s="35"/>
      <c r="AJ508" s="35"/>
      <c r="AK508" s="35">
        <v>108827.97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 s="35">
        <v>0</v>
      </c>
      <c r="AS508" s="35">
        <v>0</v>
      </c>
      <c r="AT508" s="35">
        <v>0</v>
      </c>
      <c r="AU508" s="35">
        <v>0</v>
      </c>
      <c r="AV508" s="35">
        <v>0</v>
      </c>
      <c r="AW508" s="35">
        <v>0</v>
      </c>
      <c r="AX508" s="35">
        <v>0</v>
      </c>
      <c r="AY508" s="35">
        <v>0</v>
      </c>
      <c r="AZ508" s="35">
        <v>0</v>
      </c>
      <c r="BA508" s="35">
        <v>0</v>
      </c>
      <c r="BB508" s="35" t="e">
        <f t="array" aca="1" ref="BB508" ca="1">_xludf.XLOOKUP(C508,'PL TOTAL D0'!A:A,'PL TOTAL D0'!C:C,"")</f>
        <v>#NAME?</v>
      </c>
    </row>
    <row r="509" spans="1:54" ht="15.75" customHeight="1">
      <c r="A509" s="28" t="s">
        <v>18</v>
      </c>
      <c r="B509" s="17" t="s">
        <v>1818</v>
      </c>
      <c r="C509" s="15" t="s">
        <v>1819</v>
      </c>
      <c r="D509" s="7" t="s">
        <v>19</v>
      </c>
      <c r="E509" s="7" t="s">
        <v>20</v>
      </c>
      <c r="F509" s="7" t="s">
        <v>290</v>
      </c>
      <c r="G509" s="7" t="e">
        <f t="shared" ca="1" si="13"/>
        <v>#NAME?</v>
      </c>
      <c r="H509" s="29" t="s">
        <v>227</v>
      </c>
      <c r="I509" s="29" t="s">
        <v>41</v>
      </c>
      <c r="J509" s="7" t="str">
        <f t="shared" si="23"/>
        <v>Não</v>
      </c>
      <c r="K509" s="30">
        <v>45188</v>
      </c>
      <c r="L509" s="7"/>
      <c r="M509" s="7" t="s">
        <v>138</v>
      </c>
      <c r="N509" s="31">
        <v>1.4999999999999999E-2</v>
      </c>
      <c r="O509" s="7" t="s">
        <v>29</v>
      </c>
      <c r="P509" s="32">
        <v>0.1</v>
      </c>
      <c r="Q509" s="28"/>
      <c r="R509" s="33" t="s">
        <v>524</v>
      </c>
      <c r="S509" s="7" t="s">
        <v>220</v>
      </c>
      <c r="T509" s="7" t="s">
        <v>1820</v>
      </c>
      <c r="U509" s="7" t="s">
        <v>94</v>
      </c>
      <c r="V509" s="29" t="e">
        <f t="shared" ca="1" si="14"/>
        <v>#NAME?</v>
      </c>
      <c r="W509" s="7"/>
      <c r="X509" s="7"/>
      <c r="Y509" s="34" t="s">
        <v>222</v>
      </c>
      <c r="Z509" s="35"/>
      <c r="AA509" s="36">
        <v>45188</v>
      </c>
      <c r="AB509" s="37">
        <v>49075100011631</v>
      </c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>
        <v>208763.51</v>
      </c>
      <c r="AO509" s="35">
        <v>266900.28000000003</v>
      </c>
      <c r="AP509" s="35">
        <v>272939.39</v>
      </c>
      <c r="AQ509" s="35">
        <v>278256.37</v>
      </c>
      <c r="AR509" s="35">
        <v>273662.88</v>
      </c>
      <c r="AS509" s="35">
        <v>276015.90999999997</v>
      </c>
      <c r="AT509" s="35">
        <v>278391.65999999997</v>
      </c>
      <c r="AU509" s="35">
        <v>276463.02</v>
      </c>
      <c r="AV509" s="35">
        <v>274973.3</v>
      </c>
      <c r="AW509" s="35">
        <v>276515.09999999998</v>
      </c>
      <c r="AX509" s="35">
        <v>354447.6</v>
      </c>
      <c r="AY509" s="35">
        <v>357911.94</v>
      </c>
      <c r="AZ509" s="35">
        <v>356251.78</v>
      </c>
      <c r="BA509" s="35">
        <v>353357.14</v>
      </c>
      <c r="BB509" s="35" t="e">
        <f t="array" aca="1" ref="BB509" ca="1">_xludf.XLOOKUP(C509,'PL TOTAL D0'!A:A,'PL TOTAL D0'!C:C,"")</f>
        <v>#NAME?</v>
      </c>
    </row>
    <row r="510" spans="1:54" ht="15.75" customHeight="1">
      <c r="A510" s="28" t="s">
        <v>18</v>
      </c>
      <c r="B510" s="17" t="s">
        <v>1821</v>
      </c>
      <c r="C510" s="15" t="s">
        <v>1822</v>
      </c>
      <c r="D510" s="7" t="s">
        <v>19</v>
      </c>
      <c r="E510" s="7" t="s">
        <v>124</v>
      </c>
      <c r="F510" s="7" t="s">
        <v>244</v>
      </c>
      <c r="G510" s="7" t="e">
        <f t="shared" ca="1" si="13"/>
        <v>#NAME?</v>
      </c>
      <c r="H510" s="29" t="s">
        <v>227</v>
      </c>
      <c r="I510" s="29" t="s">
        <v>41</v>
      </c>
      <c r="J510" s="7" t="str">
        <f t="shared" si="23"/>
        <v>Sim</v>
      </c>
      <c r="K510" s="30">
        <v>45547</v>
      </c>
      <c r="L510" s="7"/>
      <c r="M510" s="7" t="s">
        <v>100</v>
      </c>
      <c r="N510" s="31">
        <v>1.2E-2</v>
      </c>
      <c r="O510" s="7" t="s">
        <v>41</v>
      </c>
      <c r="P510" s="32">
        <v>0</v>
      </c>
      <c r="Q510" s="28" t="s">
        <v>1823</v>
      </c>
      <c r="R510" s="33"/>
      <c r="S510" s="7" t="s">
        <v>220</v>
      </c>
      <c r="T510" s="7" t="s">
        <v>1824</v>
      </c>
      <c r="U510" s="7" t="s">
        <v>124</v>
      </c>
      <c r="V510" s="29" t="e">
        <f t="shared" ca="1" si="14"/>
        <v>#NAME?</v>
      </c>
      <c r="W510" s="7"/>
      <c r="X510" s="7" t="s">
        <v>32</v>
      </c>
      <c r="Y510" s="34"/>
      <c r="Z510" s="35"/>
      <c r="AA510" s="35"/>
      <c r="AB510" s="37">
        <v>49075100015767</v>
      </c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>
        <v>802362.22</v>
      </c>
      <c r="BA510" s="35">
        <v>810454.09</v>
      </c>
      <c r="BB510" s="35" t="e">
        <f t="array" aca="1" ref="BB510" ca="1">_xludf.XLOOKUP(C510,'PL TOTAL D0'!A:A,'PL TOTAL D0'!C:C,"")</f>
        <v>#NAME?</v>
      </c>
    </row>
    <row r="511" spans="1:54" ht="15.75" customHeight="1">
      <c r="A511" s="28" t="s">
        <v>18</v>
      </c>
      <c r="B511" s="3" t="s">
        <v>1825</v>
      </c>
      <c r="C511" s="4" t="s">
        <v>1826</v>
      </c>
      <c r="D511" s="7" t="s">
        <v>19</v>
      </c>
      <c r="E511" s="7" t="s">
        <v>124</v>
      </c>
      <c r="F511" s="7" t="s">
        <v>404</v>
      </c>
      <c r="G511" s="7" t="e">
        <f t="shared" ca="1" si="13"/>
        <v>#NAME?</v>
      </c>
      <c r="H511" s="29" t="s">
        <v>227</v>
      </c>
      <c r="I511" s="29" t="s">
        <v>41</v>
      </c>
      <c r="J511" s="7" t="str">
        <f t="shared" si="23"/>
        <v>Não</v>
      </c>
      <c r="K511" s="30">
        <v>44987</v>
      </c>
      <c r="L511" s="7"/>
      <c r="M511" s="7" t="s">
        <v>138</v>
      </c>
      <c r="N511" s="31">
        <v>1.4999999999999999E-2</v>
      </c>
      <c r="O511" s="7" t="s">
        <v>29</v>
      </c>
      <c r="P511" s="32">
        <v>0.1</v>
      </c>
      <c r="Q511" s="33"/>
      <c r="R511" s="33"/>
      <c r="S511" s="7" t="s">
        <v>220</v>
      </c>
      <c r="T511" s="7" t="s">
        <v>1827</v>
      </c>
      <c r="U511" s="7" t="s">
        <v>124</v>
      </c>
      <c r="V511" s="29" t="e">
        <f t="shared" ca="1" si="14"/>
        <v>#NAME?</v>
      </c>
      <c r="W511" s="7"/>
      <c r="X511" s="7"/>
      <c r="Y511" s="34" t="s">
        <v>330</v>
      </c>
      <c r="Z511" s="35"/>
      <c r="AA511" s="36">
        <v>44987</v>
      </c>
      <c r="AB511" s="37">
        <v>49075100007276</v>
      </c>
      <c r="AC511" s="35"/>
      <c r="AD511" s="35"/>
      <c r="AE511" s="35"/>
      <c r="AF511" s="35">
        <v>0</v>
      </c>
      <c r="AG511" s="35">
        <v>284090.61</v>
      </c>
      <c r="AH511" s="35">
        <v>339363.55</v>
      </c>
      <c r="AI511" s="35">
        <v>341209.52</v>
      </c>
      <c r="AJ511" s="35">
        <v>347483.42</v>
      </c>
      <c r="AK511" s="35">
        <v>353546.33</v>
      </c>
      <c r="AL511" s="35">
        <v>355920.24</v>
      </c>
      <c r="AM511" s="35">
        <v>353649.99</v>
      </c>
      <c r="AN511" s="35">
        <v>354934.72</v>
      </c>
      <c r="AO511" s="35">
        <v>359135.21</v>
      </c>
      <c r="AP511" s="35">
        <v>366613.03</v>
      </c>
      <c r="AQ511" s="35">
        <v>373740.33</v>
      </c>
      <c r="AR511" s="35">
        <v>367839.66</v>
      </c>
      <c r="AS511" s="35">
        <v>370831.17</v>
      </c>
      <c r="AT511" s="35">
        <v>374712.09</v>
      </c>
      <c r="AU511" s="35">
        <v>370888</v>
      </c>
      <c r="AV511" s="35">
        <v>369170.6</v>
      </c>
      <c r="AW511" s="35">
        <v>396651.4</v>
      </c>
      <c r="AX511" s="35">
        <v>401297.3</v>
      </c>
      <c r="AY511" s="35">
        <v>405745.91</v>
      </c>
      <c r="AZ511" s="35">
        <v>404027.43</v>
      </c>
      <c r="BA511" s="35">
        <v>401467.01</v>
      </c>
      <c r="BB511" s="35" t="e">
        <f t="array" aca="1" ref="BB511" ca="1">_xludf.XLOOKUP(C511,'PL TOTAL D0'!A:A,'PL TOTAL D0'!C:C,"")</f>
        <v>#NAME?</v>
      </c>
    </row>
    <row r="512" spans="1:54" ht="15.75" customHeight="1">
      <c r="A512" s="28" t="s">
        <v>18</v>
      </c>
      <c r="B512" s="3" t="s">
        <v>1828</v>
      </c>
      <c r="C512" s="4" t="s">
        <v>1829</v>
      </c>
      <c r="D512" s="7" t="s">
        <v>123</v>
      </c>
      <c r="E512" s="7" t="s">
        <v>124</v>
      </c>
      <c r="F512" s="7" t="s">
        <v>125</v>
      </c>
      <c r="G512" s="7" t="e">
        <f t="shared" ca="1" si="13"/>
        <v>#NAME?</v>
      </c>
      <c r="H512" s="29" t="s">
        <v>227</v>
      </c>
      <c r="I512" s="29" t="s">
        <v>41</v>
      </c>
      <c r="J512" s="7" t="str">
        <f t="shared" si="23"/>
        <v>Não</v>
      </c>
      <c r="K512" s="30">
        <v>45490</v>
      </c>
      <c r="L512" s="7"/>
      <c r="M512" s="7" t="s">
        <v>100</v>
      </c>
      <c r="N512" s="31">
        <v>0.01</v>
      </c>
      <c r="O512" s="7" t="s">
        <v>41</v>
      </c>
      <c r="P512" s="32">
        <v>0</v>
      </c>
      <c r="Q512" s="33"/>
      <c r="R512" s="33"/>
      <c r="S512" s="7" t="s">
        <v>220</v>
      </c>
      <c r="T512" s="7" t="s">
        <v>1830</v>
      </c>
      <c r="U512" s="7" t="s">
        <v>38</v>
      </c>
      <c r="V512" s="29" t="e">
        <f t="shared" ca="1" si="14"/>
        <v>#NAME?</v>
      </c>
      <c r="W512" s="7"/>
      <c r="X512" s="7" t="s">
        <v>49</v>
      </c>
      <c r="Y512" s="34" t="s">
        <v>222</v>
      </c>
      <c r="Z512" s="35"/>
      <c r="AA512" s="36">
        <v>45490</v>
      </c>
      <c r="AB512" s="37">
        <v>49075100015406</v>
      </c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>
        <v>444187.2</v>
      </c>
      <c r="AY512" s="35">
        <v>448597.51</v>
      </c>
      <c r="AZ512" s="35">
        <v>451239.58</v>
      </c>
      <c r="BA512" s="35">
        <v>454787.53</v>
      </c>
      <c r="BB512" s="35" t="e">
        <f t="array" aca="1" ref="BB512" ca="1">_xludf.XLOOKUP(C512,'PL TOTAL D0'!A:A,'PL TOTAL D0'!C:C,"")</f>
        <v>#NAME?</v>
      </c>
    </row>
    <row r="513" spans="1:54" ht="15.75" customHeight="1">
      <c r="A513" s="28" t="s">
        <v>18</v>
      </c>
      <c r="B513" s="3" t="s">
        <v>1828</v>
      </c>
      <c r="C513" s="4" t="s">
        <v>1831</v>
      </c>
      <c r="D513" s="7" t="s">
        <v>123</v>
      </c>
      <c r="E513" s="7" t="s">
        <v>124</v>
      </c>
      <c r="F513" s="7" t="s">
        <v>125</v>
      </c>
      <c r="G513" s="7" t="e">
        <f t="shared" ref="G513:G767" ca="1" si="24">_xludf.IFS($BB$3:$BB$878&lt;=500000,"Breno",$BB$3:$BB$878&lt;=20000000,"Bruno",$BB$3:$BB$878="","")</f>
        <v>#NAME?</v>
      </c>
      <c r="H513" s="29" t="s">
        <v>239</v>
      </c>
      <c r="I513" s="29" t="s">
        <v>41</v>
      </c>
      <c r="J513" s="7" t="str">
        <f t="shared" si="23"/>
        <v>Não</v>
      </c>
      <c r="K513" s="30">
        <v>45488</v>
      </c>
      <c r="L513" s="7"/>
      <c r="M513" s="7" t="s">
        <v>100</v>
      </c>
      <c r="N513" s="31">
        <v>0.01</v>
      </c>
      <c r="O513" s="7" t="s">
        <v>41</v>
      </c>
      <c r="P513" s="32">
        <v>0</v>
      </c>
      <c r="Q513" s="33"/>
      <c r="R513" s="33" t="s">
        <v>1832</v>
      </c>
      <c r="S513" s="7" t="s">
        <v>220</v>
      </c>
      <c r="T513" s="7" t="s">
        <v>1830</v>
      </c>
      <c r="U513" s="7" t="s">
        <v>38</v>
      </c>
      <c r="V513" s="29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49</v>
      </c>
      <c r="Y513" s="34" t="s">
        <v>222</v>
      </c>
      <c r="Z513" s="35"/>
      <c r="AA513" s="36">
        <v>45488</v>
      </c>
      <c r="AB513" s="37">
        <v>49075100015538</v>
      </c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>
        <v>0</v>
      </c>
      <c r="AY513" s="35">
        <v>0</v>
      </c>
      <c r="AZ513" s="35">
        <v>0</v>
      </c>
      <c r="BA513" s="35">
        <v>0</v>
      </c>
      <c r="BB513" s="35" t="e">
        <f t="array" aca="1" ref="BB513" ca="1">_xludf.XLOOKUP(C513,'PL TOTAL D0'!A:A,'PL TOTAL D0'!C:C,"")</f>
        <v>#NAME?</v>
      </c>
    </row>
    <row r="514" spans="1:54" ht="15.75" customHeight="1">
      <c r="A514" s="28" t="s">
        <v>18</v>
      </c>
      <c r="B514" s="3" t="s">
        <v>1833</v>
      </c>
      <c r="C514" s="4" t="s">
        <v>1834</v>
      </c>
      <c r="D514" s="7" t="s">
        <v>123</v>
      </c>
      <c r="E514" s="7" t="s">
        <v>124</v>
      </c>
      <c r="F514" s="7" t="s">
        <v>125</v>
      </c>
      <c r="G514" s="7" t="e">
        <f t="shared" ca="1" si="24"/>
        <v>#NAME?</v>
      </c>
      <c r="H514" s="29" t="s">
        <v>239</v>
      </c>
      <c r="I514" s="29" t="s">
        <v>280</v>
      </c>
      <c r="J514" s="7" t="str">
        <f t="shared" si="23"/>
        <v>Não</v>
      </c>
      <c r="K514" s="30">
        <v>45552</v>
      </c>
      <c r="L514" s="7"/>
      <c r="M514" s="7" t="s">
        <v>87</v>
      </c>
      <c r="N514" s="31">
        <v>0</v>
      </c>
      <c r="O514" s="7" t="s">
        <v>41</v>
      </c>
      <c r="P514" s="32">
        <v>0</v>
      </c>
      <c r="Q514" s="33"/>
      <c r="R514" s="33"/>
      <c r="S514" s="7" t="s">
        <v>220</v>
      </c>
      <c r="T514" s="7" t="s">
        <v>1835</v>
      </c>
      <c r="U514" s="7" t="s">
        <v>38</v>
      </c>
      <c r="V514" s="29" t="e">
        <f t="shared" ca="1" si="25"/>
        <v>#NAME?</v>
      </c>
      <c r="W514" s="7"/>
      <c r="X514" s="7" t="s">
        <v>32</v>
      </c>
      <c r="Y514" s="34"/>
      <c r="Z514" s="35"/>
      <c r="AA514" s="35"/>
      <c r="AB514" s="37">
        <v>49075100015740</v>
      </c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>
        <v>6306.48</v>
      </c>
      <c r="BA514" s="35">
        <v>10466.98</v>
      </c>
      <c r="BB514" s="35" t="e">
        <f t="array" aca="1" ref="BB514" ca="1">_xludf.XLOOKUP(C514,'PL TOTAL D0'!A:A,'PL TOTAL D0'!C:C,"")</f>
        <v>#NAME?</v>
      </c>
    </row>
    <row r="515" spans="1:54" ht="15.75" customHeight="1">
      <c r="A515" s="28" t="s">
        <v>18</v>
      </c>
      <c r="B515" s="3" t="s">
        <v>1833</v>
      </c>
      <c r="C515" s="4" t="s">
        <v>1836</v>
      </c>
      <c r="D515" s="7" t="s">
        <v>123</v>
      </c>
      <c r="E515" s="7" t="s">
        <v>124</v>
      </c>
      <c r="F515" s="7" t="s">
        <v>125</v>
      </c>
      <c r="G515" s="7" t="e">
        <f t="shared" ca="1" si="24"/>
        <v>#NAME?</v>
      </c>
      <c r="H515" s="29" t="s">
        <v>227</v>
      </c>
      <c r="I515" s="29" t="s">
        <v>41</v>
      </c>
      <c r="J515" s="7" t="str">
        <f t="shared" si="23"/>
        <v>Não</v>
      </c>
      <c r="K515" s="30">
        <v>45551</v>
      </c>
      <c r="L515" s="7"/>
      <c r="M515" s="7" t="s">
        <v>100</v>
      </c>
      <c r="N515" s="31">
        <v>1.2E-2</v>
      </c>
      <c r="O515" s="7" t="s">
        <v>41</v>
      </c>
      <c r="P515" s="32">
        <v>0</v>
      </c>
      <c r="Q515" s="33"/>
      <c r="R515" s="33"/>
      <c r="S515" s="7" t="s">
        <v>220</v>
      </c>
      <c r="T515" s="7" t="s">
        <v>1835</v>
      </c>
      <c r="U515" s="7" t="s">
        <v>38</v>
      </c>
      <c r="V515" s="29" t="e">
        <f t="shared" ca="1" si="25"/>
        <v>#NAME?</v>
      </c>
      <c r="W515" s="7"/>
      <c r="X515" s="7" t="s">
        <v>32</v>
      </c>
      <c r="Y515" s="34"/>
      <c r="Z515" s="35"/>
      <c r="AA515" s="35"/>
      <c r="AB515" s="37">
        <v>49075100015732</v>
      </c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>
        <v>251679.82</v>
      </c>
      <c r="BA515" s="35">
        <v>354337.72</v>
      </c>
      <c r="BB515" s="35" t="e">
        <f t="array" aca="1" ref="BB515" ca="1">_xludf.XLOOKUP(C515,'PL TOTAL D0'!A:A,'PL TOTAL D0'!C:C,"")</f>
        <v>#NAME?</v>
      </c>
    </row>
    <row r="516" spans="1:54" ht="15.75" customHeight="1">
      <c r="A516" s="28" t="s">
        <v>18</v>
      </c>
      <c r="B516" s="3" t="s">
        <v>1837</v>
      </c>
      <c r="C516" s="40" t="s">
        <v>1838</v>
      </c>
      <c r="D516" s="7" t="s">
        <v>19</v>
      </c>
      <c r="E516" s="7" t="s">
        <v>38</v>
      </c>
      <c r="F516" s="7" t="s">
        <v>1014</v>
      </c>
      <c r="G516" s="7" t="e">
        <f t="shared" ca="1" si="24"/>
        <v>#NAME?</v>
      </c>
      <c r="H516" s="29" t="s">
        <v>239</v>
      </c>
      <c r="I516" s="29" t="s">
        <v>240</v>
      </c>
      <c r="J516" s="7" t="str">
        <f t="shared" si="23"/>
        <v>Não</v>
      </c>
      <c r="K516" s="30">
        <v>45356</v>
      </c>
      <c r="L516" s="7"/>
      <c r="M516" s="7" t="s">
        <v>100</v>
      </c>
      <c r="N516" s="31">
        <v>1.2E-2</v>
      </c>
      <c r="O516" s="7" t="s">
        <v>41</v>
      </c>
      <c r="P516" s="32">
        <v>0</v>
      </c>
      <c r="Q516" s="33"/>
      <c r="R516" s="33"/>
      <c r="S516" s="7" t="s">
        <v>220</v>
      </c>
      <c r="T516" s="6" t="s">
        <v>1839</v>
      </c>
      <c r="U516" s="7" t="s">
        <v>38</v>
      </c>
      <c r="V516" s="29" t="e">
        <f t="shared" ca="1" si="25"/>
        <v>#NAME?</v>
      </c>
      <c r="W516" s="7"/>
      <c r="X516" s="7"/>
      <c r="Y516" s="34" t="s">
        <v>222</v>
      </c>
      <c r="Z516" s="35"/>
      <c r="AA516" s="36">
        <v>45356</v>
      </c>
      <c r="AB516" s="37">
        <v>49075100013853</v>
      </c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>
        <v>0</v>
      </c>
      <c r="AT516" s="35">
        <v>0</v>
      </c>
      <c r="AU516" s="35">
        <v>0</v>
      </c>
      <c r="AV516" s="35">
        <v>0</v>
      </c>
      <c r="AW516" s="35">
        <v>0</v>
      </c>
      <c r="AX516" s="35">
        <v>0</v>
      </c>
      <c r="AY516" s="35">
        <v>0</v>
      </c>
      <c r="AZ516" s="35">
        <v>0</v>
      </c>
      <c r="BA516" s="35">
        <v>0</v>
      </c>
      <c r="BB516" s="35" t="e">
        <f t="array" aca="1" ref="BB516" ca="1">_xludf.XLOOKUP(C516,'PL TOTAL D0'!A:A,'PL TOTAL D0'!C:C,"")</f>
        <v>#NAME?</v>
      </c>
    </row>
    <row r="517" spans="1:54" ht="15.75" customHeight="1">
      <c r="A517" s="28" t="s">
        <v>18</v>
      </c>
      <c r="B517" s="3" t="s">
        <v>1840</v>
      </c>
      <c r="C517" s="4" t="s">
        <v>1841</v>
      </c>
      <c r="D517" s="7" t="s">
        <v>19</v>
      </c>
      <c r="E517" s="7" t="s">
        <v>124</v>
      </c>
      <c r="F517" s="7" t="s">
        <v>244</v>
      </c>
      <c r="G517" s="7" t="e">
        <f t="shared" ca="1" si="24"/>
        <v>#NAME?</v>
      </c>
      <c r="H517" s="29" t="s">
        <v>239</v>
      </c>
      <c r="I517" s="29" t="s">
        <v>240</v>
      </c>
      <c r="J517" s="7" t="str">
        <f t="shared" si="23"/>
        <v>Não</v>
      </c>
      <c r="K517" s="30">
        <v>44951</v>
      </c>
      <c r="L517" s="7"/>
      <c r="M517" s="7" t="s">
        <v>132</v>
      </c>
      <c r="N517" s="31">
        <v>2.5000000000000001E-2</v>
      </c>
      <c r="O517" s="7" t="s">
        <v>260</v>
      </c>
      <c r="P517" s="32">
        <v>0.2</v>
      </c>
      <c r="Q517" s="33"/>
      <c r="R517" s="33" t="s">
        <v>1842</v>
      </c>
      <c r="S517" s="7" t="s">
        <v>220</v>
      </c>
      <c r="T517" s="7" t="s">
        <v>1843</v>
      </c>
      <c r="U517" s="7" t="s">
        <v>124</v>
      </c>
      <c r="V517" s="29" t="e">
        <f t="shared" ca="1" si="25"/>
        <v>#NAME?</v>
      </c>
      <c r="W517" s="7"/>
      <c r="X517" s="7"/>
      <c r="Y517" s="34" t="s">
        <v>222</v>
      </c>
      <c r="Z517" s="35"/>
      <c r="AA517" s="36">
        <v>44951</v>
      </c>
      <c r="AB517" s="37">
        <v>49075100006083</v>
      </c>
      <c r="AC517" s="35"/>
      <c r="AD517" s="35"/>
      <c r="AE517" s="35"/>
      <c r="AF517" s="35">
        <v>31710.6</v>
      </c>
      <c r="AG517" s="35">
        <v>51930.03</v>
      </c>
      <c r="AH517" s="35">
        <v>51039.26</v>
      </c>
      <c r="AI517" s="35">
        <v>52412.85</v>
      </c>
      <c r="AJ517" s="35">
        <v>54741.43</v>
      </c>
      <c r="AK517" s="35">
        <v>63009.59</v>
      </c>
      <c r="AL517" s="35">
        <v>78422.94</v>
      </c>
      <c r="AM517" s="35">
        <v>79176.09</v>
      </c>
      <c r="AN517" s="35">
        <v>82436.509999999995</v>
      </c>
      <c r="AO517" s="35">
        <v>81636.55</v>
      </c>
      <c r="AP517" s="35">
        <v>87652.87</v>
      </c>
      <c r="AQ517" s="35">
        <v>91860.35</v>
      </c>
      <c r="AR517" s="35">
        <v>85488.26</v>
      </c>
      <c r="AS517" s="35">
        <v>86638.59</v>
      </c>
      <c r="AT517" s="35">
        <v>353</v>
      </c>
      <c r="AU517" s="35">
        <v>310.18</v>
      </c>
      <c r="AV517" s="35">
        <v>263.44</v>
      </c>
      <c r="AW517" s="35">
        <v>263.83</v>
      </c>
      <c r="AX517" s="35">
        <v>263.83</v>
      </c>
      <c r="AY517" s="35">
        <v>263.83</v>
      </c>
      <c r="AZ517" s="35">
        <v>263.83</v>
      </c>
      <c r="BA517" s="35">
        <v>263.83</v>
      </c>
      <c r="BB517" s="35" t="e">
        <f t="array" aca="1" ref="BB517" ca="1">_xludf.XLOOKUP(C517,'PL TOTAL D0'!A:A,'PL TOTAL D0'!C:C,"")</f>
        <v>#NAME?</v>
      </c>
    </row>
    <row r="518" spans="1:54" ht="15.75" customHeight="1">
      <c r="A518" s="28" t="s">
        <v>18</v>
      </c>
      <c r="B518" s="3" t="s">
        <v>1844</v>
      </c>
      <c r="C518" s="4" t="s">
        <v>1845</v>
      </c>
      <c r="D518" s="7" t="s">
        <v>19</v>
      </c>
      <c r="E518" s="7" t="s">
        <v>20</v>
      </c>
      <c r="F518" s="7" t="s">
        <v>290</v>
      </c>
      <c r="G518" s="7" t="e">
        <f t="shared" ca="1" si="24"/>
        <v>#NAME?</v>
      </c>
      <c r="H518" s="29" t="s">
        <v>239</v>
      </c>
      <c r="I518" s="29" t="s">
        <v>240</v>
      </c>
      <c r="J518" s="7" t="str">
        <f t="shared" si="23"/>
        <v>Não</v>
      </c>
      <c r="K518" s="30">
        <v>45113</v>
      </c>
      <c r="L518" s="30"/>
      <c r="M518" s="7" t="s">
        <v>132</v>
      </c>
      <c r="N518" s="31">
        <v>2.5000000000000001E-2</v>
      </c>
      <c r="O518" s="7" t="s">
        <v>260</v>
      </c>
      <c r="P518" s="32">
        <v>0.2</v>
      </c>
      <c r="Q518" s="33"/>
      <c r="R518" s="33" t="s">
        <v>1846</v>
      </c>
      <c r="S518" s="7" t="s">
        <v>220</v>
      </c>
      <c r="T518" s="7" t="s">
        <v>1847</v>
      </c>
      <c r="U518" s="7" t="s">
        <v>94</v>
      </c>
      <c r="V518" s="29" t="e">
        <f t="shared" ca="1" si="25"/>
        <v>#NAME?</v>
      </c>
      <c r="W518" s="7"/>
      <c r="X518" s="7"/>
      <c r="Y518" s="34" t="s">
        <v>222</v>
      </c>
      <c r="Z518" s="35"/>
      <c r="AA518" s="36">
        <v>45113</v>
      </c>
      <c r="AB518" s="37">
        <v>49075100006873</v>
      </c>
      <c r="AC518" s="35"/>
      <c r="AD518" s="35"/>
      <c r="AE518" s="35"/>
      <c r="AF518" s="35"/>
      <c r="AG518" s="35"/>
      <c r="AH518" s="35"/>
      <c r="AI518" s="35"/>
      <c r="AJ518" s="35"/>
      <c r="AK518" s="35">
        <v>4000</v>
      </c>
      <c r="AL518" s="35">
        <v>58760.66</v>
      </c>
      <c r="AM518" s="35">
        <v>100797.46</v>
      </c>
      <c r="AN518" s="35">
        <v>100548.79</v>
      </c>
      <c r="AO518" s="35">
        <v>105060.3</v>
      </c>
      <c r="AP518" s="35">
        <v>112931.1</v>
      </c>
      <c r="AQ518" s="35">
        <v>148344.70000000001</v>
      </c>
      <c r="AR518" s="35">
        <v>139817.22</v>
      </c>
      <c r="AS518" s="35">
        <v>141680.03</v>
      </c>
      <c r="AT518" s="35">
        <v>567.70000000000005</v>
      </c>
      <c r="AU518" s="35">
        <v>414.56</v>
      </c>
      <c r="AV518" s="35">
        <v>414.56</v>
      </c>
      <c r="AW518" s="35">
        <v>417.19</v>
      </c>
      <c r="AX518" s="35">
        <v>418.23</v>
      </c>
      <c r="AY518" s="35">
        <v>419.25</v>
      </c>
      <c r="AZ518" s="35">
        <v>420.23</v>
      </c>
      <c r="BA518" s="35">
        <v>421.33</v>
      </c>
      <c r="BB518" s="35" t="e">
        <f t="array" aca="1" ref="BB518" ca="1">_xludf.XLOOKUP(C518,'PL TOTAL D0'!A:A,'PL TOTAL D0'!C:C,"")</f>
        <v>#NAME?</v>
      </c>
    </row>
    <row r="519" spans="1:54" ht="18.75" customHeight="1">
      <c r="A519" s="28" t="s">
        <v>18</v>
      </c>
      <c r="B519" s="3" t="s">
        <v>1848</v>
      </c>
      <c r="C519" s="4" t="s">
        <v>1849</v>
      </c>
      <c r="D519" s="7" t="s">
        <v>19</v>
      </c>
      <c r="E519" s="7" t="s">
        <v>20</v>
      </c>
      <c r="F519" s="7" t="s">
        <v>290</v>
      </c>
      <c r="G519" s="7" t="e">
        <f t="shared" ca="1" si="24"/>
        <v>#NAME?</v>
      </c>
      <c r="H519" s="29" t="s">
        <v>227</v>
      </c>
      <c r="I519" s="29" t="s">
        <v>41</v>
      </c>
      <c r="J519" s="7" t="str">
        <f t="shared" si="23"/>
        <v>Não</v>
      </c>
      <c r="K519" s="30">
        <v>45035</v>
      </c>
      <c r="L519" s="7"/>
      <c r="M519" s="7" t="s">
        <v>100</v>
      </c>
      <c r="N519" s="31">
        <v>1.2E-2</v>
      </c>
      <c r="O519" s="7" t="s">
        <v>41</v>
      </c>
      <c r="P519" s="32">
        <v>0</v>
      </c>
      <c r="Q519" s="33"/>
      <c r="R519" s="33"/>
      <c r="S519" s="7" t="s">
        <v>220</v>
      </c>
      <c r="T519" s="7" t="s">
        <v>1847</v>
      </c>
      <c r="U519" s="7" t="s">
        <v>94</v>
      </c>
      <c r="V519" s="29" t="e">
        <f t="shared" ca="1" si="25"/>
        <v>#NAME?</v>
      </c>
      <c r="W519" s="7"/>
      <c r="X519" s="7"/>
      <c r="Y519" s="34" t="s">
        <v>222</v>
      </c>
      <c r="Z519" s="35"/>
      <c r="AA519" s="36">
        <v>45035</v>
      </c>
      <c r="AB519" s="37">
        <v>49075100009775</v>
      </c>
      <c r="AC519" s="35"/>
      <c r="AD519" s="35"/>
      <c r="AE519" s="35"/>
      <c r="AF519" s="35"/>
      <c r="AG519" s="35"/>
      <c r="AH519" s="35">
        <v>0</v>
      </c>
      <c r="AI519" s="35">
        <v>459936.64</v>
      </c>
      <c r="AJ519" s="35">
        <v>510336.77</v>
      </c>
      <c r="AK519" s="35">
        <v>515447.49</v>
      </c>
      <c r="AL519" s="35">
        <v>469355.86</v>
      </c>
      <c r="AM519" s="35">
        <v>432768.81</v>
      </c>
      <c r="AN519" s="35">
        <v>436245.95</v>
      </c>
      <c r="AO519" s="35">
        <v>440042.95</v>
      </c>
      <c r="AP519" s="35">
        <v>443494.03</v>
      </c>
      <c r="AQ519" s="35">
        <v>416227.51</v>
      </c>
      <c r="AR519" s="35">
        <v>419873.9</v>
      </c>
      <c r="AS519" s="35">
        <v>423182</v>
      </c>
      <c r="AT519" s="35">
        <v>426797.43</v>
      </c>
      <c r="AU519" s="35">
        <v>426021</v>
      </c>
      <c r="AV519" s="35">
        <v>427807.8</v>
      </c>
      <c r="AW519" s="35">
        <v>431224.4</v>
      </c>
      <c r="AX519" s="35">
        <v>434799.3</v>
      </c>
      <c r="AY519" s="35">
        <v>435406.03</v>
      </c>
      <c r="AZ519" s="35">
        <v>438361.15</v>
      </c>
      <c r="BA519" s="35">
        <v>441990.87</v>
      </c>
      <c r="BB519" s="35" t="e">
        <f t="array" aca="1" ref="BB519" ca="1">_xludf.XLOOKUP(C519,'PL TOTAL D0'!A:A,'PL TOTAL D0'!C:C,"")</f>
        <v>#NAME?</v>
      </c>
    </row>
    <row r="520" spans="1:54" ht="15.75" customHeight="1">
      <c r="A520" s="28" t="s">
        <v>18</v>
      </c>
      <c r="B520" s="3" t="s">
        <v>1850</v>
      </c>
      <c r="C520" s="4" t="s">
        <v>1851</v>
      </c>
      <c r="D520" s="7" t="s">
        <v>19</v>
      </c>
      <c r="E520" s="7" t="s">
        <v>38</v>
      </c>
      <c r="F520" s="7" t="s">
        <v>446</v>
      </c>
      <c r="G520" s="7" t="e">
        <f t="shared" ca="1" si="24"/>
        <v>#NAME?</v>
      </c>
      <c r="H520" s="29" t="s">
        <v>227</v>
      </c>
      <c r="I520" s="29" t="s">
        <v>41</v>
      </c>
      <c r="J520" s="7" t="str">
        <f t="shared" si="23"/>
        <v>Não</v>
      </c>
      <c r="K520" s="30">
        <v>45163</v>
      </c>
      <c r="L520" s="133"/>
      <c r="M520" s="7" t="s">
        <v>100</v>
      </c>
      <c r="N520" s="31">
        <v>1.2E-2</v>
      </c>
      <c r="O520" s="7" t="s">
        <v>41</v>
      </c>
      <c r="P520" s="32">
        <v>0</v>
      </c>
      <c r="Q520" s="47"/>
      <c r="R520" s="158" t="s">
        <v>1852</v>
      </c>
      <c r="S520" s="7" t="s">
        <v>220</v>
      </c>
      <c r="T520" s="7" t="s">
        <v>1853</v>
      </c>
      <c r="U520" s="7" t="s">
        <v>38</v>
      </c>
      <c r="V520" s="29" t="e">
        <f t="shared" ca="1" si="25"/>
        <v>#NAME?</v>
      </c>
      <c r="W520" s="7"/>
      <c r="X520" s="7"/>
      <c r="Y520" s="7" t="s">
        <v>222</v>
      </c>
      <c r="Z520" s="28"/>
      <c r="AA520" s="133">
        <v>45163</v>
      </c>
      <c r="AB520" s="134">
        <v>49075100011648</v>
      </c>
      <c r="AC520" s="28"/>
      <c r="AD520" s="28"/>
      <c r="AE520" s="28"/>
      <c r="AF520" s="28"/>
      <c r="AG520" s="28"/>
      <c r="AH520" s="28"/>
      <c r="AI520" s="28">
        <v>0</v>
      </c>
      <c r="AJ520" s="35">
        <v>0</v>
      </c>
      <c r="AK520" s="35">
        <v>0</v>
      </c>
      <c r="AL520" s="35">
        <v>0</v>
      </c>
      <c r="AM520" s="35">
        <v>0</v>
      </c>
      <c r="AN520" s="35">
        <v>0</v>
      </c>
      <c r="AO520" s="35">
        <v>0</v>
      </c>
      <c r="AP520" s="35">
        <v>0</v>
      </c>
      <c r="AQ520" s="35">
        <v>0</v>
      </c>
      <c r="AR520" s="35">
        <v>0</v>
      </c>
      <c r="AS520" s="35">
        <v>0</v>
      </c>
      <c r="AT520" s="35">
        <v>0</v>
      </c>
      <c r="AU520" s="35">
        <v>0</v>
      </c>
      <c r="AV520" s="35">
        <v>0</v>
      </c>
      <c r="AW520" s="35">
        <v>20000</v>
      </c>
      <c r="AX520" s="35">
        <v>0</v>
      </c>
      <c r="AY520" s="35">
        <v>0.5</v>
      </c>
      <c r="AZ520" s="35">
        <v>120345.4</v>
      </c>
      <c r="BA520" s="35">
        <v>121632.93</v>
      </c>
      <c r="BB520" s="35" t="e">
        <f t="array" aca="1" ref="BB520" ca="1">_xludf.XLOOKUP(C520,'PL TOTAL D0'!A:A,'PL TOTAL D0'!C:C,"")</f>
        <v>#NAME?</v>
      </c>
    </row>
    <row r="521" spans="1:54" ht="15.75" customHeight="1">
      <c r="A521" s="28" t="s">
        <v>18</v>
      </c>
      <c r="B521" s="3" t="s">
        <v>1850</v>
      </c>
      <c r="C521" s="4" t="s">
        <v>1854</v>
      </c>
      <c r="D521" s="7" t="s">
        <v>19</v>
      </c>
      <c r="E521" s="7" t="s">
        <v>38</v>
      </c>
      <c r="F521" s="7" t="s">
        <v>446</v>
      </c>
      <c r="G521" s="7" t="e">
        <f t="shared" ca="1" si="24"/>
        <v>#NAME?</v>
      </c>
      <c r="H521" s="29" t="s">
        <v>227</v>
      </c>
      <c r="I521" s="29" t="s">
        <v>41</v>
      </c>
      <c r="J521" s="7" t="str">
        <f t="shared" si="23"/>
        <v>Não</v>
      </c>
      <c r="K521" s="30">
        <v>45163</v>
      </c>
      <c r="L521" s="133"/>
      <c r="M521" s="7" t="s">
        <v>138</v>
      </c>
      <c r="N521" s="31">
        <v>1.4999999999999999E-2</v>
      </c>
      <c r="O521" s="7" t="s">
        <v>29</v>
      </c>
      <c r="P521" s="32">
        <v>0.1</v>
      </c>
      <c r="Q521" s="47"/>
      <c r="R521" s="158" t="s">
        <v>1852</v>
      </c>
      <c r="S521" s="7" t="s">
        <v>220</v>
      </c>
      <c r="T521" s="7" t="s">
        <v>1853</v>
      </c>
      <c r="U521" s="7" t="s">
        <v>38</v>
      </c>
      <c r="V521" s="29" t="e">
        <f t="shared" ca="1" si="25"/>
        <v>#NAME?</v>
      </c>
      <c r="W521" s="7"/>
      <c r="X521" s="7"/>
      <c r="Y521" s="7" t="s">
        <v>222</v>
      </c>
      <c r="Z521" s="28"/>
      <c r="AA521" s="133">
        <v>45163</v>
      </c>
      <c r="AB521" s="134">
        <v>49075100011656</v>
      </c>
      <c r="AC521" s="28"/>
      <c r="AD521" s="28"/>
      <c r="AE521" s="28"/>
      <c r="AF521" s="28"/>
      <c r="AG521" s="28"/>
      <c r="AH521" s="28"/>
      <c r="AI521" s="28">
        <v>0</v>
      </c>
      <c r="AJ521" s="35">
        <v>0</v>
      </c>
      <c r="AK521" s="35">
        <v>0</v>
      </c>
      <c r="AL521" s="35">
        <v>0</v>
      </c>
      <c r="AM521" s="35">
        <v>0</v>
      </c>
      <c r="AN521" s="35">
        <v>0</v>
      </c>
      <c r="AO521" s="35">
        <v>0</v>
      </c>
      <c r="AP521" s="35">
        <v>0</v>
      </c>
      <c r="AQ521" s="35">
        <v>0</v>
      </c>
      <c r="AR521" s="35">
        <v>0</v>
      </c>
      <c r="AS521" s="35">
        <v>0</v>
      </c>
      <c r="AT521" s="35">
        <v>0</v>
      </c>
      <c r="AU521" s="35">
        <v>0</v>
      </c>
      <c r="AV521" s="35">
        <v>0</v>
      </c>
      <c r="AW521" s="35">
        <v>0</v>
      </c>
      <c r="AX521" s="35">
        <v>20122.259999999998</v>
      </c>
      <c r="AY521" s="35">
        <v>20269.39</v>
      </c>
      <c r="AZ521" s="35">
        <v>0</v>
      </c>
      <c r="BA521" s="35">
        <v>0</v>
      </c>
      <c r="BB521" s="35" t="e">
        <f t="array" aca="1" ref="BB521" ca="1">_xludf.XLOOKUP(C521,'PL TOTAL D0'!A:A,'PL TOTAL D0'!C:C,"")</f>
        <v>#NAME?</v>
      </c>
    </row>
    <row r="522" spans="1:54" ht="15.75" customHeight="1">
      <c r="A522" s="28" t="s">
        <v>18</v>
      </c>
      <c r="B522" s="3" t="s">
        <v>1855</v>
      </c>
      <c r="C522" s="4" t="s">
        <v>1856</v>
      </c>
      <c r="D522" s="7" t="s">
        <v>19</v>
      </c>
      <c r="E522" s="7" t="s">
        <v>38</v>
      </c>
      <c r="F522" s="7" t="s">
        <v>446</v>
      </c>
      <c r="G522" s="7" t="e">
        <f t="shared" ca="1" si="24"/>
        <v>#NAME?</v>
      </c>
      <c r="H522" s="29" t="s">
        <v>239</v>
      </c>
      <c r="I522" s="29" t="s">
        <v>286</v>
      </c>
      <c r="J522" s="7" t="str">
        <f t="shared" si="23"/>
        <v>Não</v>
      </c>
      <c r="K522" s="30">
        <v>44973</v>
      </c>
      <c r="L522" s="7"/>
      <c r="M522" s="7" t="s">
        <v>251</v>
      </c>
      <c r="N522" s="31">
        <v>0</v>
      </c>
      <c r="O522" s="7" t="s">
        <v>41</v>
      </c>
      <c r="P522" s="32">
        <v>0</v>
      </c>
      <c r="Q522" s="33"/>
      <c r="R522" s="33" t="s">
        <v>1857</v>
      </c>
      <c r="S522" s="7" t="s">
        <v>220</v>
      </c>
      <c r="T522" s="7" t="s">
        <v>1858</v>
      </c>
      <c r="U522" s="7" t="s">
        <v>38</v>
      </c>
      <c r="V522" s="29" t="e">
        <f t="shared" ca="1" si="25"/>
        <v>#NAME?</v>
      </c>
      <c r="W522" s="7"/>
      <c r="X522" s="7"/>
      <c r="Y522" s="34" t="s">
        <v>222</v>
      </c>
      <c r="Z522" s="35"/>
      <c r="AA522" s="36">
        <v>44973</v>
      </c>
      <c r="AB522" s="37">
        <v>49075100006091</v>
      </c>
      <c r="AC522" s="35"/>
      <c r="AD522" s="35"/>
      <c r="AE522" s="35"/>
      <c r="AF522" s="35"/>
      <c r="AG522" s="35">
        <v>5790.98</v>
      </c>
      <c r="AH522" s="35">
        <v>5852.75</v>
      </c>
      <c r="AI522" s="35">
        <v>5888.04</v>
      </c>
      <c r="AJ522" s="35">
        <v>6317.77</v>
      </c>
      <c r="AK522" s="35">
        <v>6868.15</v>
      </c>
      <c r="AL522" s="35">
        <v>6927.27</v>
      </c>
      <c r="AM522" s="35">
        <v>7834.09</v>
      </c>
      <c r="AN522" s="35">
        <v>8020.29</v>
      </c>
      <c r="AO522" s="35">
        <v>8086.59</v>
      </c>
      <c r="AP522" s="35">
        <v>8649.01</v>
      </c>
      <c r="AQ522" s="35">
        <v>9191</v>
      </c>
      <c r="AR522" s="35">
        <v>9279.92</v>
      </c>
      <c r="AS522" s="35">
        <v>10352.1</v>
      </c>
      <c r="AT522" s="35">
        <v>11431.85</v>
      </c>
      <c r="AU522" s="35">
        <v>11508.63</v>
      </c>
      <c r="AV522" s="35">
        <v>11520.95</v>
      </c>
      <c r="AW522" s="35">
        <v>11581.53</v>
      </c>
      <c r="AX522" s="35">
        <v>11689.72</v>
      </c>
      <c r="AY522" s="35">
        <v>11789.58</v>
      </c>
      <c r="AZ522" s="35">
        <v>11882.89</v>
      </c>
      <c r="BA522" s="35">
        <v>11996.98</v>
      </c>
      <c r="BB522" s="35" t="e">
        <f t="array" aca="1" ref="BB522" ca="1">_xludf.XLOOKUP(C522,'PL TOTAL D0'!A:A,'PL TOTAL D0'!C:C,"")</f>
        <v>#NAME?</v>
      </c>
    </row>
    <row r="523" spans="1:54" ht="15.75" customHeight="1">
      <c r="A523" s="28" t="s">
        <v>18</v>
      </c>
      <c r="B523" s="3" t="s">
        <v>1859</v>
      </c>
      <c r="C523" s="4" t="s">
        <v>1860</v>
      </c>
      <c r="D523" s="7" t="s">
        <v>110</v>
      </c>
      <c r="E523" s="7" t="s">
        <v>38</v>
      </c>
      <c r="F523" s="7" t="s">
        <v>571</v>
      </c>
      <c r="G523" s="7" t="e">
        <f t="shared" ca="1" si="24"/>
        <v>#NAME?</v>
      </c>
      <c r="H523" s="29" t="s">
        <v>239</v>
      </c>
      <c r="I523" s="29" t="s">
        <v>286</v>
      </c>
      <c r="J523" s="7" t="s">
        <v>258</v>
      </c>
      <c r="K523" s="30">
        <v>45348</v>
      </c>
      <c r="L523" s="7"/>
      <c r="M523" s="7" t="s">
        <v>425</v>
      </c>
      <c r="N523" s="31">
        <v>5.0000000000000001E-3</v>
      </c>
      <c r="O523" s="7" t="s">
        <v>41</v>
      </c>
      <c r="P523" s="32">
        <v>0</v>
      </c>
      <c r="Q523" s="28"/>
      <c r="R523" s="33" t="s">
        <v>777</v>
      </c>
      <c r="S523" s="7" t="s">
        <v>220</v>
      </c>
      <c r="T523" s="7" t="s">
        <v>1861</v>
      </c>
      <c r="U523" s="7"/>
      <c r="V523" s="29" t="e">
        <f t="shared" ca="1" si="25"/>
        <v>#NAME?</v>
      </c>
      <c r="W523" s="7"/>
      <c r="X523" s="7"/>
      <c r="Y523" s="34"/>
      <c r="Z523" s="35"/>
      <c r="AA523" s="36">
        <v>45348</v>
      </c>
      <c r="AB523" s="37">
        <v>49075100013594</v>
      </c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>
        <v>2561451.81</v>
      </c>
      <c r="AT523" s="35">
        <v>2584018.75</v>
      </c>
      <c r="AU523" s="35">
        <v>2602467.12</v>
      </c>
      <c r="AV523" s="35">
        <v>2623061</v>
      </c>
      <c r="AW523" s="35">
        <v>2635950</v>
      </c>
      <c r="AX523" s="35">
        <v>0</v>
      </c>
      <c r="AY523" s="35">
        <v>0</v>
      </c>
      <c r="AZ523" s="35">
        <v>0</v>
      </c>
      <c r="BA523" s="35">
        <v>0</v>
      </c>
      <c r="BB523" s="35" t="e">
        <f t="array" aca="1" ref="BB523" ca="1">_xludf.XLOOKUP(C523,'PL TOTAL D0'!A:A,'PL TOTAL D0'!C:C,"")</f>
        <v>#NAME?</v>
      </c>
    </row>
    <row r="524" spans="1:54" ht="15.75" customHeight="1">
      <c r="A524" s="28" t="s">
        <v>18</v>
      </c>
      <c r="B524" s="3" t="s">
        <v>1862</v>
      </c>
      <c r="C524" s="4" t="s">
        <v>1863</v>
      </c>
      <c r="D524" s="7" t="s">
        <v>19</v>
      </c>
      <c r="E524" s="7" t="s">
        <v>38</v>
      </c>
      <c r="F524" s="7" t="s">
        <v>446</v>
      </c>
      <c r="G524" s="7" t="e">
        <f t="shared" ca="1" si="24"/>
        <v>#NAME?</v>
      </c>
      <c r="H524" s="29" t="s">
        <v>218</v>
      </c>
      <c r="I524" s="29" t="s">
        <v>41</v>
      </c>
      <c r="J524" s="7" t="str">
        <f t="shared" ref="J524:J558" si="26">IF(Q524=0,"Não","Sim")</f>
        <v>Não</v>
      </c>
      <c r="K524" s="30">
        <v>44965</v>
      </c>
      <c r="L524" s="76">
        <v>45595</v>
      </c>
      <c r="M524" s="7" t="s">
        <v>138</v>
      </c>
      <c r="N524" s="31">
        <v>1.4999999999999999E-2</v>
      </c>
      <c r="O524" s="7" t="s">
        <v>29</v>
      </c>
      <c r="P524" s="32">
        <v>0.1</v>
      </c>
      <c r="Q524" s="33"/>
      <c r="R524" s="33"/>
      <c r="S524" s="7" t="s">
        <v>220</v>
      </c>
      <c r="T524" s="7" t="s">
        <v>1864</v>
      </c>
      <c r="U524" s="7" t="s">
        <v>38</v>
      </c>
      <c r="V524" s="29" t="e">
        <f t="shared" ca="1" si="25"/>
        <v>#NAME?</v>
      </c>
      <c r="W524" s="7"/>
      <c r="X524" s="7"/>
      <c r="Y524" s="34" t="s">
        <v>222</v>
      </c>
      <c r="Z524" s="35"/>
      <c r="AA524" s="36">
        <v>44965</v>
      </c>
      <c r="AB524" s="37">
        <v>49075100009716</v>
      </c>
      <c r="AC524" s="35"/>
      <c r="AD524" s="35"/>
      <c r="AE524" s="35"/>
      <c r="AF524" s="35">
        <v>0</v>
      </c>
      <c r="AG524" s="35">
        <v>71695.11</v>
      </c>
      <c r="AH524" s="35">
        <v>72215.39</v>
      </c>
      <c r="AI524" s="35">
        <v>72488.98</v>
      </c>
      <c r="AJ524" s="35">
        <v>73058.100000000006</v>
      </c>
      <c r="AK524" s="35">
        <v>44016.3</v>
      </c>
      <c r="AL524" s="35">
        <v>44694.58</v>
      </c>
      <c r="AM524" s="35">
        <v>44440.77</v>
      </c>
      <c r="AN524" s="35">
        <v>44594.44</v>
      </c>
      <c r="AO524" s="35">
        <v>44838.89</v>
      </c>
      <c r="AP524" s="35">
        <v>44457.26</v>
      </c>
      <c r="AQ524" s="35">
        <v>44766.9</v>
      </c>
      <c r="AR524" s="35">
        <v>59625.17</v>
      </c>
      <c r="AS524" s="35">
        <v>1052792.26</v>
      </c>
      <c r="AT524" s="35">
        <v>1064896.8899999999</v>
      </c>
      <c r="AU524" s="35">
        <v>1059869.3899999999</v>
      </c>
      <c r="AV524" s="35">
        <v>1054261</v>
      </c>
      <c r="AW524" s="35">
        <v>1060786</v>
      </c>
      <c r="AX524" s="35">
        <v>1075111</v>
      </c>
      <c r="AY524" s="35">
        <v>1088049.8799999999</v>
      </c>
      <c r="AZ524" s="35">
        <v>1087054.3899999999</v>
      </c>
      <c r="BA524" s="35">
        <v>1076873.68</v>
      </c>
      <c r="BB524" s="35" t="e">
        <f t="array" aca="1" ref="BB524" ca="1">_xludf.XLOOKUP(C524,'PL TOTAL D0'!A:A,'PL TOTAL D0'!C:C,"")</f>
        <v>#NAME?</v>
      </c>
    </row>
    <row r="525" spans="1:54" ht="15.75" customHeight="1">
      <c r="A525" s="28" t="s">
        <v>18</v>
      </c>
      <c r="B525" s="3" t="s">
        <v>1865</v>
      </c>
      <c r="C525" s="4" t="s">
        <v>1866</v>
      </c>
      <c r="D525" s="7" t="s">
        <v>19</v>
      </c>
      <c r="E525" s="7" t="s">
        <v>38</v>
      </c>
      <c r="F525" s="7" t="s">
        <v>285</v>
      </c>
      <c r="G525" s="7" t="e">
        <f t="shared" ca="1" si="24"/>
        <v>#NAME?</v>
      </c>
      <c r="H525" s="29" t="s">
        <v>227</v>
      </c>
      <c r="I525" s="29" t="s">
        <v>41</v>
      </c>
      <c r="J525" s="7" t="str">
        <f t="shared" si="26"/>
        <v>Não</v>
      </c>
      <c r="K525" s="30">
        <v>45041</v>
      </c>
      <c r="L525" s="7"/>
      <c r="M525" s="7" t="s">
        <v>138</v>
      </c>
      <c r="N525" s="31">
        <v>1.4999999999999999E-2</v>
      </c>
      <c r="O525" s="7" t="s">
        <v>29</v>
      </c>
      <c r="P525" s="32">
        <v>0.1</v>
      </c>
      <c r="Q525" s="33"/>
      <c r="R525" s="33"/>
      <c r="S525" s="7" t="s">
        <v>220</v>
      </c>
      <c r="T525" s="7" t="s">
        <v>1867</v>
      </c>
      <c r="U525" s="7" t="s">
        <v>38</v>
      </c>
      <c r="V525" s="29" t="e">
        <f t="shared" ca="1" si="25"/>
        <v>#NAME?</v>
      </c>
      <c r="W525" s="7"/>
      <c r="X525" s="7"/>
      <c r="Y525" s="34" t="s">
        <v>222</v>
      </c>
      <c r="Z525" s="35"/>
      <c r="AA525" s="36">
        <v>45041</v>
      </c>
      <c r="AB525" s="37">
        <v>49075100006806</v>
      </c>
      <c r="AC525" s="35"/>
      <c r="AD525" s="35"/>
      <c r="AE525" s="35"/>
      <c r="AF525" s="35"/>
      <c r="AG525" s="35"/>
      <c r="AH525" s="35"/>
      <c r="AI525" s="35">
        <v>20624.5</v>
      </c>
      <c r="AJ525" s="35">
        <v>13707.4</v>
      </c>
      <c r="AK525" s="35">
        <v>13791.31</v>
      </c>
      <c r="AL525" s="35">
        <v>13905.96</v>
      </c>
      <c r="AM525" s="35">
        <v>14043.02</v>
      </c>
      <c r="AN525" s="35">
        <v>14113.01</v>
      </c>
      <c r="AO525" s="35">
        <v>7111.33</v>
      </c>
      <c r="AP525" s="35">
        <v>6039.64</v>
      </c>
      <c r="AQ525" s="35">
        <v>0</v>
      </c>
      <c r="AR525" s="35">
        <v>0</v>
      </c>
      <c r="AS525" s="35">
        <v>15068.39</v>
      </c>
      <c r="AT525" s="35">
        <v>5612.56</v>
      </c>
      <c r="AU525" s="35">
        <v>3633.75</v>
      </c>
      <c r="AV525" s="35">
        <v>3641.35</v>
      </c>
      <c r="AW525" s="35">
        <v>3670.17</v>
      </c>
      <c r="AX525" s="35">
        <v>3702.47</v>
      </c>
      <c r="AY525" s="35">
        <v>3728.23</v>
      </c>
      <c r="AZ525" s="35">
        <v>3759.26</v>
      </c>
      <c r="BA525" s="35">
        <v>3794.19</v>
      </c>
      <c r="BB525" s="35" t="e">
        <f t="array" aca="1" ref="BB525" ca="1">_xludf.XLOOKUP(C525,'PL TOTAL D0'!A:A,'PL TOTAL D0'!C:C,"")</f>
        <v>#NAME?</v>
      </c>
    </row>
    <row r="526" spans="1:54" ht="15.75" customHeight="1">
      <c r="A526" s="28" t="s">
        <v>18</v>
      </c>
      <c r="B526" s="14" t="s">
        <v>1868</v>
      </c>
      <c r="C526" s="4" t="s">
        <v>1869</v>
      </c>
      <c r="D526" s="7" t="s">
        <v>19</v>
      </c>
      <c r="E526" s="7" t="s">
        <v>124</v>
      </c>
      <c r="F526" s="7" t="s">
        <v>238</v>
      </c>
      <c r="G526" s="7" t="e">
        <f t="shared" ca="1" si="24"/>
        <v>#NAME?</v>
      </c>
      <c r="H526" s="29" t="s">
        <v>227</v>
      </c>
      <c r="I526" s="29" t="s">
        <v>41</v>
      </c>
      <c r="J526" s="7" t="str">
        <f t="shared" si="26"/>
        <v>Sim</v>
      </c>
      <c r="K526" s="30">
        <v>45005</v>
      </c>
      <c r="L526" s="7"/>
      <c r="M526" s="7" t="s">
        <v>100</v>
      </c>
      <c r="N526" s="31">
        <v>1.2E-2</v>
      </c>
      <c r="O526" s="7" t="s">
        <v>41</v>
      </c>
      <c r="P526" s="32">
        <v>0</v>
      </c>
      <c r="Q526" s="33" t="s">
        <v>1870</v>
      </c>
      <c r="R526" s="33"/>
      <c r="S526" s="7" t="s">
        <v>220</v>
      </c>
      <c r="T526" s="7" t="s">
        <v>1871</v>
      </c>
      <c r="U526" s="7" t="s">
        <v>124</v>
      </c>
      <c r="V526" s="29" t="e">
        <f t="shared" ca="1" si="25"/>
        <v>#NAME?</v>
      </c>
      <c r="W526" s="7"/>
      <c r="X526" s="7"/>
      <c r="Y526" s="34" t="s">
        <v>222</v>
      </c>
      <c r="Z526" s="35"/>
      <c r="AA526" s="36">
        <v>45005</v>
      </c>
      <c r="AB526" s="37">
        <v>49075100007993</v>
      </c>
      <c r="AC526" s="35"/>
      <c r="AD526" s="35"/>
      <c r="AE526" s="35"/>
      <c r="AF526" s="35"/>
      <c r="AG526" s="35"/>
      <c r="AH526" s="35">
        <v>490650.14</v>
      </c>
      <c r="AI526" s="35">
        <v>494510.23</v>
      </c>
      <c r="AJ526" s="35">
        <v>499291.51</v>
      </c>
      <c r="AK526" s="35">
        <v>503579.04</v>
      </c>
      <c r="AL526" s="35">
        <v>507721.03</v>
      </c>
      <c r="AM526" s="35">
        <v>512302.95</v>
      </c>
      <c r="AN526" s="35">
        <v>516326.05</v>
      </c>
      <c r="AO526" s="35">
        <v>520849.72</v>
      </c>
      <c r="AP526" s="35">
        <v>524615.85</v>
      </c>
      <c r="AQ526" s="35">
        <v>528655.79</v>
      </c>
      <c r="AR526" s="35">
        <v>533438.11</v>
      </c>
      <c r="AS526" s="35">
        <v>537680.14</v>
      </c>
      <c r="AT526" s="35">
        <v>530776.49</v>
      </c>
      <c r="AU526" s="35">
        <v>533939.9</v>
      </c>
      <c r="AV526" s="35">
        <v>537799.6</v>
      </c>
      <c r="AW526" s="35">
        <v>541596.9</v>
      </c>
      <c r="AX526" s="35">
        <v>545758</v>
      </c>
      <c r="AY526" s="35">
        <v>850021.82</v>
      </c>
      <c r="AZ526" s="35">
        <v>855690.84</v>
      </c>
      <c r="BA526" s="35">
        <v>863436.22</v>
      </c>
      <c r="BB526" s="35" t="e">
        <f t="array" aca="1" ref="BB526" ca="1">_xludf.XLOOKUP(C526,'PL TOTAL D0'!A:A,'PL TOTAL D0'!C:C,"")</f>
        <v>#NAME?</v>
      </c>
    </row>
    <row r="527" spans="1:54" ht="15.75" customHeight="1">
      <c r="A527" s="28" t="s">
        <v>18</v>
      </c>
      <c r="B527" s="14" t="s">
        <v>1868</v>
      </c>
      <c r="C527" s="4" t="s">
        <v>1872</v>
      </c>
      <c r="D527" s="7" t="s">
        <v>19</v>
      </c>
      <c r="E527" s="7" t="s">
        <v>124</v>
      </c>
      <c r="F527" s="7" t="s">
        <v>238</v>
      </c>
      <c r="G527" s="7" t="e">
        <f t="shared" ca="1" si="24"/>
        <v>#NAME?</v>
      </c>
      <c r="H527" s="29" t="s">
        <v>245</v>
      </c>
      <c r="I527" s="29" t="s">
        <v>298</v>
      </c>
      <c r="J527" s="7" t="str">
        <f t="shared" si="26"/>
        <v>Sim</v>
      </c>
      <c r="K527" s="30">
        <v>45545</v>
      </c>
      <c r="L527" s="7"/>
      <c r="M527" s="7" t="s">
        <v>334</v>
      </c>
      <c r="N527" s="31">
        <v>8.0000000000000002E-3</v>
      </c>
      <c r="O527" s="7" t="s">
        <v>335</v>
      </c>
      <c r="P527" s="32">
        <v>0.1</v>
      </c>
      <c r="Q527" s="33" t="s">
        <v>1873</v>
      </c>
      <c r="R527" s="33"/>
      <c r="S527" s="7" t="s">
        <v>220</v>
      </c>
      <c r="T527" s="7" t="s">
        <v>1871</v>
      </c>
      <c r="U527" s="7" t="s">
        <v>1874</v>
      </c>
      <c r="V527" s="29" t="e">
        <f t="shared" ca="1" si="25"/>
        <v>#NAME?</v>
      </c>
      <c r="W527" s="7"/>
      <c r="X527" s="7" t="s">
        <v>32</v>
      </c>
      <c r="Y527" s="34"/>
      <c r="Z527" s="35"/>
      <c r="AA527" s="35"/>
      <c r="AB527" s="37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>
        <v>0</v>
      </c>
      <c r="BA527" s="35">
        <v>0</v>
      </c>
      <c r="BB527" s="35" t="e">
        <f t="array" aca="1" ref="BB527" ca="1">_xludf.XLOOKUP(C527,'PL TOTAL D0'!A:A,'PL TOTAL D0'!C:C,"")</f>
        <v>#NAME?</v>
      </c>
    </row>
    <row r="528" spans="1:54" ht="15.75" customHeight="1">
      <c r="A528" s="28" t="s">
        <v>18</v>
      </c>
      <c r="B528" s="3" t="s">
        <v>1875</v>
      </c>
      <c r="C528" s="4" t="s">
        <v>1876</v>
      </c>
      <c r="D528" s="7" t="s">
        <v>19</v>
      </c>
      <c r="E528" s="7" t="s">
        <v>124</v>
      </c>
      <c r="F528" s="7" t="s">
        <v>238</v>
      </c>
      <c r="G528" s="7" t="e">
        <f t="shared" ca="1" si="24"/>
        <v>#NAME?</v>
      </c>
      <c r="H528" s="29" t="s">
        <v>227</v>
      </c>
      <c r="I528" s="29" t="s">
        <v>41</v>
      </c>
      <c r="J528" s="7" t="str">
        <f t="shared" si="26"/>
        <v>Sim</v>
      </c>
      <c r="K528" s="30">
        <v>45504</v>
      </c>
      <c r="L528" s="30"/>
      <c r="M528" s="7" t="s">
        <v>100</v>
      </c>
      <c r="N528" s="31">
        <v>1.2E-2</v>
      </c>
      <c r="O528" s="7" t="s">
        <v>41</v>
      </c>
      <c r="P528" s="32">
        <v>0</v>
      </c>
      <c r="Q528" s="47" t="s">
        <v>1877</v>
      </c>
      <c r="R528" s="33"/>
      <c r="S528" s="7" t="s">
        <v>220</v>
      </c>
      <c r="T528" s="7" t="s">
        <v>1878</v>
      </c>
      <c r="U528" s="7" t="s">
        <v>124</v>
      </c>
      <c r="V528" s="29" t="e">
        <f t="shared" ca="1" si="25"/>
        <v>#NAME?</v>
      </c>
      <c r="W528" s="7"/>
      <c r="X528" s="7" t="s">
        <v>230</v>
      </c>
      <c r="Y528" s="34" t="s">
        <v>222</v>
      </c>
      <c r="Z528" s="35"/>
      <c r="AA528" s="36">
        <v>45504</v>
      </c>
      <c r="AB528" s="37">
        <v>49075100015491</v>
      </c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>
        <v>30000</v>
      </c>
      <c r="AY528" s="35">
        <v>90688.86</v>
      </c>
      <c r="AZ528" s="35">
        <v>61134.64</v>
      </c>
      <c r="BA528" s="35">
        <v>20619.46</v>
      </c>
      <c r="BB528" s="35" t="e">
        <f t="array" aca="1" ref="BB528" ca="1">_xludf.XLOOKUP(C528,'PL TOTAL D0'!A:A,'PL TOTAL D0'!C:C,"")</f>
        <v>#NAME?</v>
      </c>
    </row>
    <row r="529" spans="1:54" ht="15.75" customHeight="1">
      <c r="A529" s="28" t="s">
        <v>18</v>
      </c>
      <c r="B529" s="3" t="s">
        <v>1879</v>
      </c>
      <c r="C529" s="4" t="s">
        <v>1880</v>
      </c>
      <c r="D529" s="7" t="s">
        <v>110</v>
      </c>
      <c r="E529" s="7" t="s">
        <v>38</v>
      </c>
      <c r="F529" s="7" t="s">
        <v>992</v>
      </c>
      <c r="G529" s="7" t="e">
        <f t="shared" ca="1" si="24"/>
        <v>#NAME?</v>
      </c>
      <c r="H529" s="29" t="s">
        <v>218</v>
      </c>
      <c r="I529" s="29" t="s">
        <v>41</v>
      </c>
      <c r="J529" s="7" t="str">
        <f t="shared" si="26"/>
        <v>Não</v>
      </c>
      <c r="K529" s="30">
        <v>45070</v>
      </c>
      <c r="L529" s="30">
        <v>45126</v>
      </c>
      <c r="M529" s="7" t="s">
        <v>138</v>
      </c>
      <c r="N529" s="31">
        <v>1.6E-2</v>
      </c>
      <c r="O529" s="7" t="s">
        <v>29</v>
      </c>
      <c r="P529" s="32">
        <v>0.1</v>
      </c>
      <c r="Q529" s="47"/>
      <c r="R529" s="33"/>
      <c r="S529" s="7" t="s">
        <v>220</v>
      </c>
      <c r="T529" s="7" t="s">
        <v>1881</v>
      </c>
      <c r="U529" s="7" t="s">
        <v>38</v>
      </c>
      <c r="V529" s="29" t="e">
        <f t="shared" ca="1" si="25"/>
        <v>#NAME?</v>
      </c>
      <c r="W529" s="7"/>
      <c r="X529" s="7"/>
      <c r="Y529" s="34"/>
      <c r="Z529" s="35"/>
      <c r="AA529" s="36">
        <v>45070</v>
      </c>
      <c r="AB529" s="37"/>
      <c r="AC529" s="35"/>
      <c r="AD529" s="35"/>
      <c r="AE529" s="35"/>
      <c r="AF529" s="35"/>
      <c r="AG529" s="35"/>
      <c r="AH529" s="35"/>
      <c r="AI529" s="35">
        <v>0</v>
      </c>
      <c r="AJ529" s="35">
        <v>2497905.81</v>
      </c>
      <c r="AK529" s="35">
        <v>2498485.38</v>
      </c>
      <c r="AL529" s="35">
        <v>0</v>
      </c>
      <c r="AM529" s="35">
        <v>0</v>
      </c>
      <c r="AN529" s="35">
        <v>0</v>
      </c>
      <c r="AO529" s="35">
        <v>0</v>
      </c>
      <c r="AP529" s="35">
        <v>0</v>
      </c>
      <c r="AQ529" s="35">
        <v>0</v>
      </c>
      <c r="AR529" s="35">
        <v>0</v>
      </c>
      <c r="AS529" s="35">
        <v>0</v>
      </c>
      <c r="AT529" s="35">
        <v>0</v>
      </c>
      <c r="AU529" s="35">
        <v>0</v>
      </c>
      <c r="AV529" s="35">
        <v>0</v>
      </c>
      <c r="AW529" s="35">
        <v>0</v>
      </c>
      <c r="AX529" s="35">
        <v>0</v>
      </c>
      <c r="AY529" s="35">
        <v>0</v>
      </c>
      <c r="AZ529" s="35">
        <v>0</v>
      </c>
      <c r="BA529" s="35">
        <v>0</v>
      </c>
      <c r="BB529" s="35" t="e">
        <f t="array" aca="1" ref="BB529" ca="1">_xludf.XLOOKUP(C529,'PL TOTAL D0'!A:A,'PL TOTAL D0'!C:C,"")</f>
        <v>#NAME?</v>
      </c>
    </row>
    <row r="530" spans="1:54" ht="15.75" customHeight="1">
      <c r="A530" s="28" t="s">
        <v>18</v>
      </c>
      <c r="B530" s="3" t="s">
        <v>1882</v>
      </c>
      <c r="C530" s="4" t="s">
        <v>1883</v>
      </c>
      <c r="D530" s="7" t="s">
        <v>110</v>
      </c>
      <c r="E530" s="7" t="s">
        <v>38</v>
      </c>
      <c r="F530" s="7" t="s">
        <v>217</v>
      </c>
      <c r="G530" s="7" t="e">
        <f t="shared" ca="1" si="24"/>
        <v>#NAME?</v>
      </c>
      <c r="H530" s="29" t="s">
        <v>227</v>
      </c>
      <c r="I530" s="29" t="s">
        <v>41</v>
      </c>
      <c r="J530" s="7" t="str">
        <f t="shared" si="26"/>
        <v>Não</v>
      </c>
      <c r="K530" s="30">
        <v>45168</v>
      </c>
      <c r="L530" s="30"/>
      <c r="M530" s="7" t="s">
        <v>138</v>
      </c>
      <c r="N530" s="31">
        <v>1.6E-2</v>
      </c>
      <c r="O530" s="7" t="s">
        <v>29</v>
      </c>
      <c r="P530" s="32">
        <v>0.2</v>
      </c>
      <c r="Q530" s="47"/>
      <c r="R530" s="33"/>
      <c r="S530" s="7" t="s">
        <v>220</v>
      </c>
      <c r="T530" s="7" t="s">
        <v>1884</v>
      </c>
      <c r="U530" s="7" t="s">
        <v>38</v>
      </c>
      <c r="V530" s="29" t="e">
        <f t="shared" ca="1" si="25"/>
        <v>#NAME?</v>
      </c>
      <c r="W530" s="7"/>
      <c r="X530" s="7"/>
      <c r="Y530" s="34" t="s">
        <v>222</v>
      </c>
      <c r="Z530" s="35"/>
      <c r="AA530" s="36">
        <v>45168</v>
      </c>
      <c r="AB530" s="37">
        <v>49075100004366</v>
      </c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>
        <v>86640.52</v>
      </c>
      <c r="AN530" s="35">
        <v>87103.29</v>
      </c>
      <c r="AO530" s="35">
        <v>87579.02</v>
      </c>
      <c r="AP530" s="35">
        <v>87910.080000000002</v>
      </c>
      <c r="AQ530" s="35">
        <v>81281.600000000006</v>
      </c>
      <c r="AR530" s="35">
        <v>58806.46</v>
      </c>
      <c r="AS530" s="35">
        <v>59229.760000000002</v>
      </c>
      <c r="AT530" s="35">
        <v>59694.45</v>
      </c>
      <c r="AU530" s="35">
        <v>59084.54</v>
      </c>
      <c r="AV530" s="35">
        <v>58900.06</v>
      </c>
      <c r="AW530" s="35">
        <v>10609.15</v>
      </c>
      <c r="AX530" s="35">
        <v>10564.75</v>
      </c>
      <c r="AY530" s="35">
        <v>10552.31</v>
      </c>
      <c r="AZ530" s="35">
        <v>10539.39</v>
      </c>
      <c r="BA530" s="35">
        <v>10527.73</v>
      </c>
      <c r="BB530" s="35" t="e">
        <f t="array" aca="1" ref="BB530" ca="1">_xludf.XLOOKUP(C530,'PL TOTAL D0'!A:A,'PL TOTAL D0'!C:C,"")</f>
        <v>#NAME?</v>
      </c>
    </row>
    <row r="531" spans="1:54" ht="15.75" customHeight="1">
      <c r="A531" s="28" t="s">
        <v>18</v>
      </c>
      <c r="B531" s="3" t="s">
        <v>1885</v>
      </c>
      <c r="C531" s="4" t="s">
        <v>1886</v>
      </c>
      <c r="D531" s="7" t="s">
        <v>110</v>
      </c>
      <c r="E531" s="7" t="s">
        <v>38</v>
      </c>
      <c r="F531" s="7" t="s">
        <v>217</v>
      </c>
      <c r="G531" s="7" t="e">
        <f t="shared" ca="1" si="24"/>
        <v>#NAME?</v>
      </c>
      <c r="H531" s="29" t="s">
        <v>218</v>
      </c>
      <c r="I531" s="29" t="s">
        <v>41</v>
      </c>
      <c r="J531" s="7" t="str">
        <f t="shared" si="26"/>
        <v>Não</v>
      </c>
      <c r="K531" s="30">
        <v>45158</v>
      </c>
      <c r="L531" s="76">
        <v>45576</v>
      </c>
      <c r="M531" s="7" t="s">
        <v>138</v>
      </c>
      <c r="N531" s="31">
        <v>8.9999999999999993E-3</v>
      </c>
      <c r="O531" s="7" t="s">
        <v>29</v>
      </c>
      <c r="P531" s="32">
        <v>0.2</v>
      </c>
      <c r="Q531" s="33"/>
      <c r="R531" s="33" t="s">
        <v>777</v>
      </c>
      <c r="S531" s="7" t="s">
        <v>220</v>
      </c>
      <c r="T531" s="7" t="s">
        <v>1887</v>
      </c>
      <c r="U531" s="7" t="s">
        <v>38</v>
      </c>
      <c r="V531" s="29" t="e">
        <f t="shared" ca="1" si="25"/>
        <v>#NAME?</v>
      </c>
      <c r="W531" s="7"/>
      <c r="X531" s="7"/>
      <c r="Y531" s="34" t="s">
        <v>330</v>
      </c>
      <c r="Z531" s="35"/>
      <c r="AA531" s="36">
        <v>45158</v>
      </c>
      <c r="AB531" s="37">
        <v>49075100006008</v>
      </c>
      <c r="AC531" s="35"/>
      <c r="AD531" s="35"/>
      <c r="AE531" s="35"/>
      <c r="AF531" s="35"/>
      <c r="AG531" s="35"/>
      <c r="AH531" s="35"/>
      <c r="AI531" s="35"/>
      <c r="AJ531" s="35"/>
      <c r="AK531" s="35"/>
      <c r="AL531" s="35">
        <v>0</v>
      </c>
      <c r="AM531" s="35">
        <v>598103.92000000004</v>
      </c>
      <c r="AN531" s="35">
        <v>594234.29</v>
      </c>
      <c r="AO531" s="35">
        <v>594911.39</v>
      </c>
      <c r="AP531" s="35">
        <v>615008.44999999995</v>
      </c>
      <c r="AQ531" s="35">
        <v>649546.84</v>
      </c>
      <c r="AR531" s="35">
        <v>648672.86</v>
      </c>
      <c r="AS531" s="35">
        <v>652869.66</v>
      </c>
      <c r="AT531" s="35">
        <v>655720.22</v>
      </c>
      <c r="AU531" s="35">
        <v>650035.26</v>
      </c>
      <c r="AV531" s="35">
        <v>651486.1</v>
      </c>
      <c r="AW531" s="35">
        <v>651018.6</v>
      </c>
      <c r="AX531" s="35">
        <v>0</v>
      </c>
      <c r="AY531" s="35">
        <v>0</v>
      </c>
      <c r="AZ531" s="35">
        <v>0</v>
      </c>
      <c r="BA531" s="35">
        <v>0</v>
      </c>
      <c r="BB531" s="35" t="e">
        <f t="array" aca="1" ref="BB531" ca="1">_xludf.XLOOKUP(C531,'PL TOTAL D0'!A:A,'PL TOTAL D0'!C:C,"")</f>
        <v>#NAME?</v>
      </c>
    </row>
    <row r="532" spans="1:54" ht="15.75" customHeight="1">
      <c r="A532" s="28" t="s">
        <v>18</v>
      </c>
      <c r="B532" s="3" t="s">
        <v>1888</v>
      </c>
      <c r="C532" s="15" t="s">
        <v>1889</v>
      </c>
      <c r="D532" s="7" t="s">
        <v>110</v>
      </c>
      <c r="E532" s="7" t="s">
        <v>38</v>
      </c>
      <c r="F532" s="7" t="s">
        <v>511</v>
      </c>
      <c r="G532" s="7" t="e">
        <f t="shared" ca="1" si="24"/>
        <v>#NAME?</v>
      </c>
      <c r="H532" s="29" t="s">
        <v>227</v>
      </c>
      <c r="I532" s="29" t="s">
        <v>41</v>
      </c>
      <c r="J532" s="7" t="str">
        <f t="shared" si="26"/>
        <v>Não</v>
      </c>
      <c r="K532" s="30">
        <v>45348</v>
      </c>
      <c r="L532" s="7"/>
      <c r="M532" s="7" t="s">
        <v>28</v>
      </c>
      <c r="N532" s="31">
        <v>1.4E-2</v>
      </c>
      <c r="O532" s="7" t="s">
        <v>29</v>
      </c>
      <c r="P532" s="32">
        <v>0.1</v>
      </c>
      <c r="Q532" s="33"/>
      <c r="R532" s="33"/>
      <c r="S532" s="7" t="s">
        <v>220</v>
      </c>
      <c r="T532" s="12" t="s">
        <v>1890</v>
      </c>
      <c r="U532" s="7" t="s">
        <v>38</v>
      </c>
      <c r="V532" s="29" t="e">
        <f t="shared" ca="1" si="25"/>
        <v>#NAME?</v>
      </c>
      <c r="W532" s="7"/>
      <c r="X532" s="7"/>
      <c r="Y532" s="34" t="s">
        <v>222</v>
      </c>
      <c r="Z532" s="35"/>
      <c r="AA532" s="36">
        <v>45348</v>
      </c>
      <c r="AB532" s="37">
        <v>49075100013381</v>
      </c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>
        <v>100044.69</v>
      </c>
      <c r="AT532" s="35">
        <v>101250.66</v>
      </c>
      <c r="AU532" s="35">
        <v>101304.98</v>
      </c>
      <c r="AV532" s="35">
        <v>101692.8</v>
      </c>
      <c r="AW532" s="35">
        <v>102424.3</v>
      </c>
      <c r="AX532" s="35">
        <v>103468.8</v>
      </c>
      <c r="AY532" s="35">
        <v>104408.47</v>
      </c>
      <c r="AZ532" s="35">
        <v>104732.92</v>
      </c>
      <c r="BA532" s="35">
        <v>105097.09</v>
      </c>
      <c r="BB532" s="35" t="e">
        <f t="array" aca="1" ref="BB532" ca="1">_xludf.XLOOKUP(C532,'PL TOTAL D0'!A:A,'PL TOTAL D0'!C:C,"")</f>
        <v>#NAME?</v>
      </c>
    </row>
    <row r="533" spans="1:54" ht="15.75" customHeight="1">
      <c r="A533" s="28" t="s">
        <v>18</v>
      </c>
      <c r="B533" s="3" t="s">
        <v>1891</v>
      </c>
      <c r="C533" s="4" t="s">
        <v>1892</v>
      </c>
      <c r="D533" s="7" t="s">
        <v>19</v>
      </c>
      <c r="E533" s="7" t="s">
        <v>31</v>
      </c>
      <c r="F533" s="7" t="s">
        <v>738</v>
      </c>
      <c r="G533" s="7" t="e">
        <f t="shared" ca="1" si="24"/>
        <v>#NAME?</v>
      </c>
      <c r="H533" s="29" t="s">
        <v>218</v>
      </c>
      <c r="I533" s="29" t="s">
        <v>41</v>
      </c>
      <c r="J533" s="7" t="str">
        <f t="shared" si="26"/>
        <v>Não</v>
      </c>
      <c r="K533" s="30">
        <v>44973</v>
      </c>
      <c r="L533" s="30">
        <v>45539</v>
      </c>
      <c r="M533" s="7" t="s">
        <v>138</v>
      </c>
      <c r="N533" s="31">
        <v>1.4999999999999999E-2</v>
      </c>
      <c r="O533" s="7" t="s">
        <v>29</v>
      </c>
      <c r="P533" s="32">
        <v>0.1</v>
      </c>
      <c r="Q533" s="33"/>
      <c r="R533" s="33"/>
      <c r="S533" s="7" t="s">
        <v>220</v>
      </c>
      <c r="T533" s="7" t="s">
        <v>1893</v>
      </c>
      <c r="U533" s="7" t="s">
        <v>31</v>
      </c>
      <c r="V533" s="29" t="e">
        <f t="shared" ca="1" si="25"/>
        <v>#NAME?</v>
      </c>
      <c r="W533" s="7"/>
      <c r="X533" s="7"/>
      <c r="Y533" s="34" t="s">
        <v>222</v>
      </c>
      <c r="Z533" s="35"/>
      <c r="AA533" s="36">
        <v>44973</v>
      </c>
      <c r="AB533" s="37">
        <v>49075100010277</v>
      </c>
      <c r="AC533" s="35"/>
      <c r="AD533" s="35"/>
      <c r="AE533" s="35"/>
      <c r="AF533" s="35">
        <v>0</v>
      </c>
      <c r="AG533" s="35">
        <v>30166.52</v>
      </c>
      <c r="AH533" s="35">
        <v>32411.69</v>
      </c>
      <c r="AI533" s="35">
        <v>34582.67</v>
      </c>
      <c r="AJ533" s="35">
        <v>37421.919999999998</v>
      </c>
      <c r="AK533" s="35">
        <v>40114.94</v>
      </c>
      <c r="AL533" s="35">
        <v>40553.65</v>
      </c>
      <c r="AM533" s="35">
        <v>40571.919999999998</v>
      </c>
      <c r="AN533" s="35">
        <v>40649.300000000003</v>
      </c>
      <c r="AO533" s="35">
        <v>40627.370000000003</v>
      </c>
      <c r="AP533" s="35">
        <v>41061.599999999999</v>
      </c>
      <c r="AQ533" s="35">
        <v>41826.03</v>
      </c>
      <c r="AR533" s="35">
        <v>41287.199999999997</v>
      </c>
      <c r="AS533" s="35">
        <v>41549.160000000003</v>
      </c>
      <c r="AT533" s="35">
        <v>41967.58</v>
      </c>
      <c r="AU533" s="35">
        <v>41272.03</v>
      </c>
      <c r="AV533" s="35">
        <v>41221.46</v>
      </c>
      <c r="AW533" s="35">
        <v>41425.75</v>
      </c>
      <c r="AX533" s="35">
        <v>41953.47</v>
      </c>
      <c r="AY533" s="35">
        <v>42334.19</v>
      </c>
      <c r="AZ533" s="35">
        <v>0</v>
      </c>
      <c r="BA533" s="35">
        <v>0</v>
      </c>
      <c r="BB533" s="35" t="e">
        <f t="array" aca="1" ref="BB533" ca="1">_xludf.XLOOKUP(C533,'PL TOTAL D0'!A:A,'PL TOTAL D0'!C:C,"")</f>
        <v>#NAME?</v>
      </c>
    </row>
    <row r="534" spans="1:54" ht="15.75" customHeight="1">
      <c r="A534" s="28" t="s">
        <v>18</v>
      </c>
      <c r="B534" s="3" t="s">
        <v>1894</v>
      </c>
      <c r="C534" s="4" t="s">
        <v>1895</v>
      </c>
      <c r="D534" s="7" t="s">
        <v>19</v>
      </c>
      <c r="E534" s="7" t="s">
        <v>38</v>
      </c>
      <c r="F534" s="7" t="s">
        <v>99</v>
      </c>
      <c r="G534" s="7" t="e">
        <f t="shared" ca="1" si="24"/>
        <v>#NAME?</v>
      </c>
      <c r="H534" s="29" t="s">
        <v>245</v>
      </c>
      <c r="I534" s="29" t="s">
        <v>41</v>
      </c>
      <c r="J534" s="7" t="str">
        <f t="shared" si="26"/>
        <v>Não</v>
      </c>
      <c r="K534" s="30">
        <v>45617</v>
      </c>
      <c r="L534" s="30"/>
      <c r="M534" s="7" t="s">
        <v>100</v>
      </c>
      <c r="N534" s="31">
        <v>0</v>
      </c>
      <c r="O534" s="7" t="s">
        <v>41</v>
      </c>
      <c r="P534" s="32">
        <v>0</v>
      </c>
      <c r="Q534" s="33"/>
      <c r="R534" s="33"/>
      <c r="S534" s="7" t="s">
        <v>220</v>
      </c>
      <c r="T534" s="7" t="s">
        <v>1896</v>
      </c>
      <c r="U534" s="7" t="s">
        <v>38</v>
      </c>
      <c r="V534" s="29" t="e">
        <f t="shared" ca="1" si="25"/>
        <v>#NAME?</v>
      </c>
      <c r="W534" s="7"/>
      <c r="X534" s="7" t="s">
        <v>230</v>
      </c>
      <c r="Y534" s="34"/>
      <c r="Z534" s="35"/>
      <c r="AA534" s="36"/>
      <c r="AB534" s="37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 t="e">
        <f t="array" aca="1" ref="BB534" ca="1">_xludf.XLOOKUP(C534,'PL TOTAL D0'!A:A,'PL TOTAL D0'!C:C,"")</f>
        <v>#NAME?</v>
      </c>
    </row>
    <row r="535" spans="1:54" ht="15.75" customHeight="1">
      <c r="A535" s="28" t="s">
        <v>18</v>
      </c>
      <c r="B535" s="41" t="s">
        <v>1897</v>
      </c>
      <c r="C535" s="64" t="s">
        <v>1898</v>
      </c>
      <c r="D535" s="7" t="s">
        <v>19</v>
      </c>
      <c r="E535" s="7" t="s">
        <v>124</v>
      </c>
      <c r="F535" s="7" t="s">
        <v>238</v>
      </c>
      <c r="G535" s="7" t="e">
        <f t="shared" ca="1" si="24"/>
        <v>#NAME?</v>
      </c>
      <c r="H535" s="29" t="s">
        <v>227</v>
      </c>
      <c r="I535" s="29" t="s">
        <v>41</v>
      </c>
      <c r="J535" s="7" t="str">
        <f t="shared" si="26"/>
        <v>Não</v>
      </c>
      <c r="K535" s="30">
        <v>45253</v>
      </c>
      <c r="L535" s="7"/>
      <c r="M535" s="7" t="s">
        <v>100</v>
      </c>
      <c r="N535" s="10">
        <v>1.2E-2</v>
      </c>
      <c r="O535" s="6" t="s">
        <v>41</v>
      </c>
      <c r="P535" s="11">
        <v>0</v>
      </c>
      <c r="Q535" s="33"/>
      <c r="R535" s="33"/>
      <c r="S535" s="7" t="s">
        <v>220</v>
      </c>
      <c r="T535" s="7" t="s">
        <v>1899</v>
      </c>
      <c r="U535" s="7" t="s">
        <v>124</v>
      </c>
      <c r="V535" s="29" t="e">
        <f t="shared" ca="1" si="25"/>
        <v>#NAME?</v>
      </c>
      <c r="W535" s="7"/>
      <c r="X535" s="7"/>
      <c r="Y535" s="34" t="s">
        <v>222</v>
      </c>
      <c r="Z535" s="35"/>
      <c r="AA535" s="36">
        <v>45253</v>
      </c>
      <c r="AB535" s="37">
        <v>49075100013012</v>
      </c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>
        <v>0</v>
      </c>
      <c r="AQ535" s="35">
        <v>2300</v>
      </c>
      <c r="AR535" s="35">
        <v>2300</v>
      </c>
      <c r="AS535" s="35">
        <v>2311.38</v>
      </c>
      <c r="AT535" s="35">
        <v>2325.06</v>
      </c>
      <c r="AU535" s="35">
        <v>2335.63</v>
      </c>
      <c r="AV535" s="35">
        <v>2354.04</v>
      </c>
      <c r="AW535" s="35">
        <v>2364.7199999999998</v>
      </c>
      <c r="AX535" s="35">
        <v>2386.84</v>
      </c>
      <c r="AY535" s="35">
        <v>2407.2199999999998</v>
      </c>
      <c r="AZ535" s="35">
        <v>2426.23</v>
      </c>
      <c r="BA535" s="35">
        <v>2449.56</v>
      </c>
      <c r="BB535" s="35" t="e">
        <f t="array" aca="1" ref="BB535" ca="1">_xludf.XLOOKUP(C535,'PL TOTAL D0'!A:A,'PL TOTAL D0'!C:C,"")</f>
        <v>#NAME?</v>
      </c>
    </row>
    <row r="536" spans="1:54" ht="15.75" customHeight="1">
      <c r="A536" s="28" t="s">
        <v>18</v>
      </c>
      <c r="B536" s="14" t="s">
        <v>1900</v>
      </c>
      <c r="C536" s="4" t="s">
        <v>1901</v>
      </c>
      <c r="D536" s="7" t="s">
        <v>19</v>
      </c>
      <c r="E536" s="7" t="s">
        <v>124</v>
      </c>
      <c r="F536" s="7" t="s">
        <v>238</v>
      </c>
      <c r="G536" s="7" t="e">
        <f t="shared" ca="1" si="24"/>
        <v>#NAME?</v>
      </c>
      <c r="H536" s="29" t="s">
        <v>227</v>
      </c>
      <c r="I536" s="29" t="s">
        <v>41</v>
      </c>
      <c r="J536" s="7" t="str">
        <f t="shared" si="26"/>
        <v>Não</v>
      </c>
      <c r="K536" s="30">
        <v>45149</v>
      </c>
      <c r="L536" s="30"/>
      <c r="M536" s="7" t="s">
        <v>100</v>
      </c>
      <c r="N536" s="31">
        <v>1.2E-2</v>
      </c>
      <c r="O536" s="7" t="s">
        <v>41</v>
      </c>
      <c r="P536" s="32">
        <v>0</v>
      </c>
      <c r="Q536" s="33"/>
      <c r="R536" s="33"/>
      <c r="S536" s="7" t="s">
        <v>220</v>
      </c>
      <c r="T536" s="7" t="s">
        <v>1902</v>
      </c>
      <c r="U536" s="7" t="s">
        <v>124</v>
      </c>
      <c r="V536" s="29" t="e">
        <f t="shared" ca="1" si="25"/>
        <v>#NAME?</v>
      </c>
      <c r="W536" s="7"/>
      <c r="X536" s="7"/>
      <c r="Y536" s="34" t="s">
        <v>222</v>
      </c>
      <c r="Z536" s="35"/>
      <c r="AA536" s="36">
        <v>45149</v>
      </c>
      <c r="AB536" s="37">
        <v>49075100012611</v>
      </c>
      <c r="AC536" s="35"/>
      <c r="AD536" s="35"/>
      <c r="AE536" s="35"/>
      <c r="AF536" s="35"/>
      <c r="AG536" s="35"/>
      <c r="AH536" s="35"/>
      <c r="AI536" s="35"/>
      <c r="AJ536" s="35"/>
      <c r="AK536" s="35">
        <v>0</v>
      </c>
      <c r="AL536" s="35">
        <v>0</v>
      </c>
      <c r="AM536" s="35">
        <v>12077.1</v>
      </c>
      <c r="AN536" s="35">
        <v>12189.66</v>
      </c>
      <c r="AO536" s="35">
        <v>13818.94</v>
      </c>
      <c r="AP536" s="35">
        <v>13925.05</v>
      </c>
      <c r="AQ536" s="35">
        <v>14038.81</v>
      </c>
      <c r="AR536" s="35">
        <v>14162.82</v>
      </c>
      <c r="AS536" s="35">
        <v>14265.7</v>
      </c>
      <c r="AT536" s="35">
        <v>15351.73</v>
      </c>
      <c r="AU536" s="35">
        <v>34293.199999999997</v>
      </c>
      <c r="AV536" s="35">
        <v>34878.199999999997</v>
      </c>
      <c r="AW536" s="35">
        <v>50468.13</v>
      </c>
      <c r="AX536" s="35">
        <v>51320.23</v>
      </c>
      <c r="AY536" s="35">
        <v>51844.49</v>
      </c>
      <c r="AZ536" s="35">
        <v>57082.91</v>
      </c>
      <c r="BA536" s="35">
        <v>57956.94</v>
      </c>
      <c r="BB536" s="35" t="e">
        <f t="array" aca="1" ref="BB536" ca="1">_xludf.XLOOKUP(C536,'PL TOTAL D0'!A:A,'PL TOTAL D0'!C:C,"")</f>
        <v>#NAME?</v>
      </c>
    </row>
    <row r="537" spans="1:54" ht="15.75" customHeight="1">
      <c r="A537" s="28" t="s">
        <v>18</v>
      </c>
      <c r="B537" s="3" t="s">
        <v>1903</v>
      </c>
      <c r="C537" s="4" t="s">
        <v>1904</v>
      </c>
      <c r="D537" s="7" t="s">
        <v>110</v>
      </c>
      <c r="E537" s="7" t="s">
        <v>38</v>
      </c>
      <c r="F537" s="7" t="s">
        <v>1905</v>
      </c>
      <c r="G537" s="7" t="e">
        <f t="shared" ca="1" si="24"/>
        <v>#NAME?</v>
      </c>
      <c r="H537" s="29" t="s">
        <v>218</v>
      </c>
      <c r="I537" s="29" t="s">
        <v>41</v>
      </c>
      <c r="J537" s="7" t="str">
        <f t="shared" si="26"/>
        <v>Não</v>
      </c>
      <c r="K537" s="30">
        <v>44973</v>
      </c>
      <c r="L537" s="30">
        <v>45572</v>
      </c>
      <c r="M537" s="7" t="s">
        <v>291</v>
      </c>
      <c r="N537" s="31">
        <v>1.2E-2</v>
      </c>
      <c r="O537" s="7" t="s">
        <v>41</v>
      </c>
      <c r="P537" s="32">
        <v>0</v>
      </c>
      <c r="Q537" s="33"/>
      <c r="R537" s="33"/>
      <c r="S537" s="7" t="s">
        <v>220</v>
      </c>
      <c r="T537" s="7" t="s">
        <v>1906</v>
      </c>
      <c r="U537" s="7" t="s">
        <v>38</v>
      </c>
      <c r="V537" s="29" t="e">
        <f t="shared" ca="1" si="25"/>
        <v>#NAME?</v>
      </c>
      <c r="W537" s="7"/>
      <c r="X537" s="7"/>
      <c r="Y537" s="34" t="s">
        <v>514</v>
      </c>
      <c r="Z537" s="35"/>
      <c r="AA537" s="36">
        <v>44973</v>
      </c>
      <c r="AB537" s="37">
        <v>49075100006652</v>
      </c>
      <c r="AC537" s="35"/>
      <c r="AD537" s="35"/>
      <c r="AE537" s="35"/>
      <c r="AF537" s="35">
        <v>0</v>
      </c>
      <c r="AG537" s="35">
        <v>0</v>
      </c>
      <c r="AH537" s="35">
        <v>0</v>
      </c>
      <c r="AI537" s="35">
        <v>347988.69</v>
      </c>
      <c r="AJ537" s="35">
        <v>357710.52</v>
      </c>
      <c r="AK537" s="35">
        <v>364672.27</v>
      </c>
      <c r="AL537" s="35">
        <v>370568.08</v>
      </c>
      <c r="AM537" s="35">
        <v>374390.39</v>
      </c>
      <c r="AN537" s="35">
        <v>376886.21</v>
      </c>
      <c r="AO537" s="35">
        <v>376422.29</v>
      </c>
      <c r="AP537" s="35">
        <v>380757.32</v>
      </c>
      <c r="AQ537" s="35">
        <v>386224.65</v>
      </c>
      <c r="AR537" s="35">
        <v>388515.52</v>
      </c>
      <c r="AS537" s="35">
        <v>393413.58</v>
      </c>
      <c r="AT537" s="35">
        <v>396652.54</v>
      </c>
      <c r="AU537" s="35">
        <v>396242.02</v>
      </c>
      <c r="AV537" s="35">
        <v>397246.1</v>
      </c>
      <c r="AW537" s="35">
        <v>397970.7</v>
      </c>
      <c r="AX537" s="35">
        <v>402117.5</v>
      </c>
      <c r="AY537" s="35">
        <v>404374.9</v>
      </c>
      <c r="AZ537" s="35">
        <v>0</v>
      </c>
      <c r="BA537" s="35">
        <v>0</v>
      </c>
      <c r="BB537" s="35" t="e">
        <f t="array" aca="1" ref="BB537" ca="1">_xludf.XLOOKUP(C537,'PL TOTAL D0'!A:A,'PL TOTAL D0'!C:C,"")</f>
        <v>#NAME?</v>
      </c>
    </row>
    <row r="538" spans="1:54" ht="15.75" customHeight="1">
      <c r="A538" s="28" t="s">
        <v>18</v>
      </c>
      <c r="B538" s="3" t="s">
        <v>1907</v>
      </c>
      <c r="C538" s="4" t="s">
        <v>1908</v>
      </c>
      <c r="D538" s="7" t="s">
        <v>233</v>
      </c>
      <c r="E538" s="7" t="s">
        <v>38</v>
      </c>
      <c r="F538" s="7" t="s">
        <v>413</v>
      </c>
      <c r="G538" s="7" t="e">
        <f t="shared" ca="1" si="24"/>
        <v>#NAME?</v>
      </c>
      <c r="H538" s="29" t="s">
        <v>227</v>
      </c>
      <c r="I538" s="29" t="s">
        <v>41</v>
      </c>
      <c r="J538" s="7" t="str">
        <f t="shared" si="26"/>
        <v>Não</v>
      </c>
      <c r="K538" s="30">
        <v>45449</v>
      </c>
      <c r="L538" s="7"/>
      <c r="M538" s="7" t="s">
        <v>28</v>
      </c>
      <c r="N538" s="31">
        <v>1.2E-2</v>
      </c>
      <c r="O538" s="7" t="s">
        <v>29</v>
      </c>
      <c r="P538" s="32">
        <v>0.1</v>
      </c>
      <c r="Q538" s="33"/>
      <c r="R538" s="33"/>
      <c r="S538" s="7" t="s">
        <v>220</v>
      </c>
      <c r="T538" s="7" t="s">
        <v>1909</v>
      </c>
      <c r="U538" s="7" t="s">
        <v>38</v>
      </c>
      <c r="V538" s="29" t="e">
        <f t="shared" ca="1" si="25"/>
        <v>#NAME?</v>
      </c>
      <c r="W538" s="7"/>
      <c r="X538" s="7" t="s">
        <v>32</v>
      </c>
      <c r="Y538" s="34" t="s">
        <v>222</v>
      </c>
      <c r="Z538" s="35"/>
      <c r="AA538" s="36">
        <v>45449</v>
      </c>
      <c r="AB538" s="37">
        <v>49075100015066</v>
      </c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>
        <v>389887.7</v>
      </c>
      <c r="AX538" s="35">
        <v>393810</v>
      </c>
      <c r="AY538" s="35">
        <v>391529.98</v>
      </c>
      <c r="AZ538" s="35">
        <v>388360.53</v>
      </c>
      <c r="BA538" s="35">
        <v>388584.62</v>
      </c>
      <c r="BB538" s="35" t="e">
        <f t="array" aca="1" ref="BB538" ca="1">_xludf.XLOOKUP(C538,'PL TOTAL D0'!A:A,'PL TOTAL D0'!C:C,"")</f>
        <v>#NAME?</v>
      </c>
    </row>
    <row r="539" spans="1:54" ht="15.75" customHeight="1">
      <c r="A539" s="28" t="s">
        <v>18</v>
      </c>
      <c r="B539" s="3" t="s">
        <v>1910</v>
      </c>
      <c r="C539" s="40" t="s">
        <v>1911</v>
      </c>
      <c r="D539" s="7" t="s">
        <v>19</v>
      </c>
      <c r="E539" s="7" t="s">
        <v>38</v>
      </c>
      <c r="F539" s="7" t="s">
        <v>39</v>
      </c>
      <c r="G539" s="7" t="e">
        <f t="shared" ca="1" si="24"/>
        <v>#NAME?</v>
      </c>
      <c r="H539" s="29" t="s">
        <v>227</v>
      </c>
      <c r="I539" s="29" t="s">
        <v>41</v>
      </c>
      <c r="J539" s="7" t="str">
        <f t="shared" si="26"/>
        <v>Não</v>
      </c>
      <c r="K539" s="30">
        <v>45359</v>
      </c>
      <c r="L539" s="30"/>
      <c r="M539" s="7" t="s">
        <v>100</v>
      </c>
      <c r="N539" s="31">
        <v>1.2E-2</v>
      </c>
      <c r="O539" s="7" t="s">
        <v>41</v>
      </c>
      <c r="P539" s="32">
        <v>0</v>
      </c>
      <c r="Q539" s="33"/>
      <c r="R539" s="33" t="s">
        <v>1912</v>
      </c>
      <c r="S539" s="7" t="s">
        <v>220</v>
      </c>
      <c r="T539" s="6" t="s">
        <v>1913</v>
      </c>
      <c r="U539" s="7" t="s">
        <v>38</v>
      </c>
      <c r="V539" s="29" t="e">
        <f t="shared" ca="1" si="25"/>
        <v>#NAME?</v>
      </c>
      <c r="W539" s="7"/>
      <c r="X539" s="7"/>
      <c r="Y539" s="34" t="s">
        <v>222</v>
      </c>
      <c r="Z539" s="35"/>
      <c r="AA539" s="36">
        <v>45359</v>
      </c>
      <c r="AB539" s="37">
        <v>49075100013861</v>
      </c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>
        <v>350725.59</v>
      </c>
      <c r="AU539" s="35">
        <v>351793.23</v>
      </c>
      <c r="AV539" s="35">
        <v>354369.2</v>
      </c>
      <c r="AW539" s="35">
        <v>424859.3</v>
      </c>
      <c r="AX539" s="35">
        <v>428565</v>
      </c>
      <c r="AY539" s="35">
        <v>432083.45</v>
      </c>
      <c r="AZ539" s="35">
        <v>434756.91</v>
      </c>
      <c r="BA539" s="35">
        <v>438751.02</v>
      </c>
      <c r="BB539" s="35" t="e">
        <f t="array" aca="1" ref="BB539" ca="1">_xludf.XLOOKUP(C539,'PL TOTAL D0'!A:A,'PL TOTAL D0'!C:C,"")</f>
        <v>#NAME?</v>
      </c>
    </row>
    <row r="540" spans="1:54" ht="15.75" customHeight="1">
      <c r="A540" s="28" t="s">
        <v>18</v>
      </c>
      <c r="B540" s="3" t="s">
        <v>1914</v>
      </c>
      <c r="C540" s="4" t="s">
        <v>1915</v>
      </c>
      <c r="D540" s="7" t="s">
        <v>19</v>
      </c>
      <c r="E540" s="7" t="s">
        <v>124</v>
      </c>
      <c r="F540" s="7" t="s">
        <v>238</v>
      </c>
      <c r="G540" s="7" t="e">
        <f t="shared" ca="1" si="24"/>
        <v>#NAME?</v>
      </c>
      <c r="H540" s="29" t="s">
        <v>227</v>
      </c>
      <c r="I540" s="29" t="s">
        <v>41</v>
      </c>
      <c r="J540" s="7" t="str">
        <f t="shared" si="26"/>
        <v>Não</v>
      </c>
      <c r="K540" s="30">
        <v>45034</v>
      </c>
      <c r="L540" s="7"/>
      <c r="M540" s="7" t="s">
        <v>100</v>
      </c>
      <c r="N540" s="31">
        <v>1.2E-2</v>
      </c>
      <c r="O540" s="7" t="s">
        <v>41</v>
      </c>
      <c r="P540" s="32">
        <v>0</v>
      </c>
      <c r="Q540" s="33"/>
      <c r="R540" s="33"/>
      <c r="S540" s="7" t="s">
        <v>220</v>
      </c>
      <c r="T540" s="7" t="s">
        <v>1916</v>
      </c>
      <c r="U540" s="7" t="s">
        <v>38</v>
      </c>
      <c r="V540" s="29" t="e">
        <f t="shared" ca="1" si="25"/>
        <v>#NAME?</v>
      </c>
      <c r="W540" s="7"/>
      <c r="X540" s="7"/>
      <c r="Y540" s="34" t="s">
        <v>222</v>
      </c>
      <c r="Z540" s="35"/>
      <c r="AA540" s="36">
        <v>45034</v>
      </c>
      <c r="AB540" s="37">
        <v>49075100008388</v>
      </c>
      <c r="AC540" s="35"/>
      <c r="AD540" s="35"/>
      <c r="AE540" s="35"/>
      <c r="AF540" s="35"/>
      <c r="AG540" s="35"/>
      <c r="AH540" s="35">
        <v>0</v>
      </c>
      <c r="AI540" s="35">
        <v>114482.14</v>
      </c>
      <c r="AJ540" s="35">
        <v>116324.12</v>
      </c>
      <c r="AK540" s="35">
        <v>117665.37</v>
      </c>
      <c r="AL540" s="35">
        <v>158063.24</v>
      </c>
      <c r="AM540" s="35">
        <v>158805.14000000001</v>
      </c>
      <c r="AN540" s="35">
        <v>159033.28</v>
      </c>
      <c r="AO540" s="35">
        <v>160346.51</v>
      </c>
      <c r="AP540" s="35">
        <v>162382.9</v>
      </c>
      <c r="AQ540" s="35">
        <v>163655.53</v>
      </c>
      <c r="AR540" s="35">
        <v>164859.70000000001</v>
      </c>
      <c r="AS540" s="35">
        <v>166549.19</v>
      </c>
      <c r="AT540" s="35">
        <v>167903.82</v>
      </c>
      <c r="AU540" s="35">
        <v>167832.6</v>
      </c>
      <c r="AV540" s="35">
        <v>170532.3</v>
      </c>
      <c r="AW540" s="35">
        <v>120218.6</v>
      </c>
      <c r="AX540" s="35">
        <v>121668.6</v>
      </c>
      <c r="AY540" s="35">
        <v>69647.759999999995</v>
      </c>
      <c r="AZ540" s="35">
        <v>68843.350000000006</v>
      </c>
      <c r="BA540" s="35">
        <v>69436.929999999993</v>
      </c>
      <c r="BB540" s="35" t="e">
        <f t="array" aca="1" ref="BB540" ca="1">_xludf.XLOOKUP(C540,'PL TOTAL D0'!A:A,'PL TOTAL D0'!C:C,"")</f>
        <v>#NAME?</v>
      </c>
    </row>
    <row r="541" spans="1:54" ht="15.75" customHeight="1">
      <c r="A541" s="28" t="s">
        <v>18</v>
      </c>
      <c r="B541" s="3" t="s">
        <v>1917</v>
      </c>
      <c r="C541" s="4" t="s">
        <v>1918</v>
      </c>
      <c r="D541" s="7" t="s">
        <v>19</v>
      </c>
      <c r="E541" s="7" t="s">
        <v>20</v>
      </c>
      <c r="F541" s="7" t="s">
        <v>339</v>
      </c>
      <c r="G541" s="7" t="e">
        <f t="shared" ca="1" si="24"/>
        <v>#NAME?</v>
      </c>
      <c r="H541" s="29" t="s">
        <v>227</v>
      </c>
      <c r="I541" s="29" t="s">
        <v>41</v>
      </c>
      <c r="J541" s="7" t="str">
        <f t="shared" si="26"/>
        <v>Sim</v>
      </c>
      <c r="K541" s="30">
        <v>45070</v>
      </c>
      <c r="L541" s="30"/>
      <c r="M541" s="7" t="s">
        <v>90</v>
      </c>
      <c r="N541" s="31">
        <v>0.02</v>
      </c>
      <c r="O541" s="7" t="s">
        <v>260</v>
      </c>
      <c r="P541" s="32">
        <v>0.2</v>
      </c>
      <c r="Q541" s="33" t="s">
        <v>1919</v>
      </c>
      <c r="R541" s="33"/>
      <c r="S541" s="7" t="s">
        <v>220</v>
      </c>
      <c r="T541" s="7" t="s">
        <v>1920</v>
      </c>
      <c r="U541" s="7" t="s">
        <v>94</v>
      </c>
      <c r="V541" s="29" t="e">
        <f t="shared" ca="1" si="25"/>
        <v>#NAME?</v>
      </c>
      <c r="W541" s="7"/>
      <c r="X541" s="7"/>
      <c r="Y541" s="34" t="s">
        <v>222</v>
      </c>
      <c r="Z541" s="35"/>
      <c r="AA541" s="36">
        <v>45070</v>
      </c>
      <c r="AB541" s="37">
        <v>49075100009260</v>
      </c>
      <c r="AC541" s="35"/>
      <c r="AD541" s="35"/>
      <c r="AE541" s="35"/>
      <c r="AF541" s="35"/>
      <c r="AG541" s="35"/>
      <c r="AH541" s="35"/>
      <c r="AI541" s="35">
        <v>0</v>
      </c>
      <c r="AJ541" s="35">
        <v>0</v>
      </c>
      <c r="AK541" s="35">
        <v>481579.68</v>
      </c>
      <c r="AL541" s="35">
        <v>479112.38</v>
      </c>
      <c r="AM541" s="35">
        <v>482826.85</v>
      </c>
      <c r="AN541" s="35">
        <v>494486.85</v>
      </c>
      <c r="AO541" s="35">
        <v>491878.69</v>
      </c>
      <c r="AP541" s="35">
        <v>533565.37</v>
      </c>
      <c r="AQ541" s="35">
        <v>585023.88</v>
      </c>
      <c r="AR541" s="35">
        <v>573373.79</v>
      </c>
      <c r="AS541" s="35">
        <v>575238.78</v>
      </c>
      <c r="AT541" s="35">
        <v>574607.37</v>
      </c>
      <c r="AU541" s="35">
        <v>559333.6</v>
      </c>
      <c r="AV541" s="35">
        <v>560456.69999999995</v>
      </c>
      <c r="AW541" s="35">
        <v>566993.1</v>
      </c>
      <c r="AX541" s="35">
        <v>589389.30000000005</v>
      </c>
      <c r="AY541" s="35">
        <v>623454.29</v>
      </c>
      <c r="AZ541" s="35">
        <v>617643.89</v>
      </c>
      <c r="BA541" s="35">
        <v>599490.24</v>
      </c>
      <c r="BB541" s="35" t="e">
        <f t="array" aca="1" ref="BB541" ca="1">_xludf.XLOOKUP(C541,'PL TOTAL D0'!A:A,'PL TOTAL D0'!C:C,"")</f>
        <v>#NAME?</v>
      </c>
    </row>
    <row r="542" spans="1:54" ht="15.75" customHeight="1">
      <c r="A542" s="28" t="s">
        <v>18</v>
      </c>
      <c r="B542" s="17" t="s">
        <v>1921</v>
      </c>
      <c r="C542" s="159" t="s">
        <v>1922</v>
      </c>
      <c r="D542" s="7" t="s">
        <v>19</v>
      </c>
      <c r="E542" s="7" t="s">
        <v>20</v>
      </c>
      <c r="F542" s="7" t="s">
        <v>339</v>
      </c>
      <c r="G542" s="7" t="e">
        <f t="shared" ca="1" si="24"/>
        <v>#NAME?</v>
      </c>
      <c r="H542" s="29" t="s">
        <v>239</v>
      </c>
      <c r="I542" s="29" t="s">
        <v>240</v>
      </c>
      <c r="J542" s="7" t="str">
        <f t="shared" si="26"/>
        <v>Não</v>
      </c>
      <c r="K542" s="30">
        <v>45209</v>
      </c>
      <c r="L542" s="7"/>
      <c r="M542" s="7" t="s">
        <v>100</v>
      </c>
      <c r="N542" s="31">
        <v>1.2E-2</v>
      </c>
      <c r="O542" s="7" t="s">
        <v>41</v>
      </c>
      <c r="P542" s="32">
        <v>0</v>
      </c>
      <c r="Q542" s="33"/>
      <c r="R542" s="90"/>
      <c r="S542" s="7" t="s">
        <v>220</v>
      </c>
      <c r="T542" s="7" t="s">
        <v>1923</v>
      </c>
      <c r="U542" s="7" t="s">
        <v>94</v>
      </c>
      <c r="V542" s="29" t="e">
        <f t="shared" ca="1" si="25"/>
        <v>#NAME?</v>
      </c>
      <c r="W542" s="7"/>
      <c r="X542" s="7"/>
      <c r="Y542" s="34" t="s">
        <v>222</v>
      </c>
      <c r="Z542" s="35"/>
      <c r="AA542" s="36">
        <v>45209</v>
      </c>
      <c r="AB542" s="37">
        <v>49075100012636</v>
      </c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>
        <v>0</v>
      </c>
      <c r="AO542" s="35">
        <v>0</v>
      </c>
      <c r="AP542" s="35">
        <v>0</v>
      </c>
      <c r="AQ542" s="35">
        <v>0</v>
      </c>
      <c r="AR542" s="35">
        <v>0</v>
      </c>
      <c r="AS542" s="35">
        <v>0</v>
      </c>
      <c r="AT542" s="35">
        <v>0</v>
      </c>
      <c r="AU542" s="35">
        <v>0</v>
      </c>
      <c r="AV542" s="35">
        <v>0</v>
      </c>
      <c r="AW542" s="35">
        <v>0</v>
      </c>
      <c r="AX542" s="35">
        <v>0</v>
      </c>
      <c r="AY542" s="35">
        <v>0</v>
      </c>
      <c r="AZ542" s="35">
        <v>0</v>
      </c>
      <c r="BA542" s="35">
        <v>0</v>
      </c>
      <c r="BB542" s="35" t="e">
        <f t="array" aca="1" ref="BB542" ca="1">_xludf.XLOOKUP(C542,'PL TOTAL D0'!A:A,'PL TOTAL D0'!C:C,"")</f>
        <v>#NAME?</v>
      </c>
    </row>
    <row r="543" spans="1:54" ht="15.75" customHeight="1">
      <c r="A543" s="28" t="s">
        <v>18</v>
      </c>
      <c r="B543" s="3" t="s">
        <v>1924</v>
      </c>
      <c r="C543" s="4" t="s">
        <v>1925</v>
      </c>
      <c r="D543" s="7" t="s">
        <v>19</v>
      </c>
      <c r="E543" s="7" t="s">
        <v>38</v>
      </c>
      <c r="F543" s="7" t="s">
        <v>446</v>
      </c>
      <c r="G543" s="7" t="e">
        <f t="shared" ca="1" si="24"/>
        <v>#NAME?</v>
      </c>
      <c r="H543" s="29" t="s">
        <v>239</v>
      </c>
      <c r="I543" s="29" t="s">
        <v>240</v>
      </c>
      <c r="J543" s="7" t="str">
        <f t="shared" si="26"/>
        <v>Não</v>
      </c>
      <c r="K543" s="30">
        <v>44911</v>
      </c>
      <c r="L543" s="7"/>
      <c r="M543" s="7" t="s">
        <v>132</v>
      </c>
      <c r="N543" s="31">
        <v>2.5000000000000001E-2</v>
      </c>
      <c r="O543" s="7" t="s">
        <v>260</v>
      </c>
      <c r="P543" s="32">
        <v>0.2</v>
      </c>
      <c r="Q543" s="28"/>
      <c r="R543" s="33" t="s">
        <v>1926</v>
      </c>
      <c r="S543" s="7" t="s">
        <v>220</v>
      </c>
      <c r="T543" s="7" t="s">
        <v>1927</v>
      </c>
      <c r="U543" s="7" t="s">
        <v>38</v>
      </c>
      <c r="V543" s="29" t="e">
        <f t="shared" ca="1" si="25"/>
        <v>#NAME?</v>
      </c>
      <c r="W543" s="7"/>
      <c r="X543" s="7"/>
      <c r="Y543" s="34" t="s">
        <v>330</v>
      </c>
      <c r="Z543" s="35"/>
      <c r="AA543" s="36">
        <v>44911</v>
      </c>
      <c r="AB543" s="37">
        <v>49075100006131</v>
      </c>
      <c r="AC543" s="35"/>
      <c r="AD543" s="35"/>
      <c r="AE543" s="35">
        <v>14721.08</v>
      </c>
      <c r="AF543" s="35">
        <v>14932.95</v>
      </c>
      <c r="AG543" s="35">
        <v>15016.78</v>
      </c>
      <c r="AH543" s="35">
        <v>15092.34</v>
      </c>
      <c r="AI543" s="35">
        <v>15185.7</v>
      </c>
      <c r="AJ543" s="35">
        <v>5316.89</v>
      </c>
      <c r="AK543" s="35">
        <v>5698.8</v>
      </c>
      <c r="AL543" s="35">
        <v>5852.36</v>
      </c>
      <c r="AM543" s="35">
        <v>5390.36</v>
      </c>
      <c r="AN543" s="35">
        <v>5272.2</v>
      </c>
      <c r="AO543" s="35">
        <v>5006.41</v>
      </c>
      <c r="AP543" s="35">
        <v>5366.84</v>
      </c>
      <c r="AQ543" s="35">
        <v>5643.12</v>
      </c>
      <c r="AR543" s="35">
        <v>35.340000000000003</v>
      </c>
      <c r="AS543" s="35">
        <v>35.29</v>
      </c>
      <c r="AT543" s="35">
        <v>35.29</v>
      </c>
      <c r="AU543" s="35">
        <v>35.29</v>
      </c>
      <c r="AV543" s="35">
        <v>35.29</v>
      </c>
      <c r="AW543" s="35">
        <v>35.29</v>
      </c>
      <c r="AX543" s="35">
        <v>35.29</v>
      </c>
      <c r="AY543" s="35">
        <v>35.29</v>
      </c>
      <c r="AZ543" s="35">
        <v>35.29</v>
      </c>
      <c r="BA543" s="35">
        <v>35.29</v>
      </c>
      <c r="BB543" s="35" t="e">
        <f t="array" aca="1" ref="BB543" ca="1">_xludf.XLOOKUP(C543,'PL TOTAL D0'!A:A,'PL TOTAL D0'!C:C,"")</f>
        <v>#NAME?</v>
      </c>
    </row>
    <row r="544" spans="1:54" ht="15.75" customHeight="1">
      <c r="A544" s="28" t="s">
        <v>18</v>
      </c>
      <c r="B544" s="3" t="s">
        <v>1924</v>
      </c>
      <c r="C544" s="4" t="s">
        <v>1928</v>
      </c>
      <c r="D544" s="7" t="s">
        <v>19</v>
      </c>
      <c r="E544" s="7" t="s">
        <v>38</v>
      </c>
      <c r="F544" s="7" t="s">
        <v>446</v>
      </c>
      <c r="G544" s="7" t="e">
        <f t="shared" ca="1" si="24"/>
        <v>#NAME?</v>
      </c>
      <c r="H544" s="29" t="s">
        <v>227</v>
      </c>
      <c r="I544" s="29" t="s">
        <v>41</v>
      </c>
      <c r="J544" s="7" t="str">
        <f t="shared" si="26"/>
        <v>Não</v>
      </c>
      <c r="K544" s="30">
        <v>44893</v>
      </c>
      <c r="L544" s="7"/>
      <c r="M544" s="7" t="s">
        <v>138</v>
      </c>
      <c r="N544" s="31">
        <v>1.4999999999999999E-2</v>
      </c>
      <c r="O544" s="7" t="s">
        <v>29</v>
      </c>
      <c r="P544" s="32">
        <v>0.1</v>
      </c>
      <c r="Q544" s="33"/>
      <c r="R544" s="33"/>
      <c r="S544" s="7" t="s">
        <v>220</v>
      </c>
      <c r="T544" s="7" t="s">
        <v>1927</v>
      </c>
      <c r="U544" s="7" t="s">
        <v>38</v>
      </c>
      <c r="V544" s="29" t="e">
        <f t="shared" ca="1" si="25"/>
        <v>#NAME?</v>
      </c>
      <c r="W544" s="7"/>
      <c r="X544" s="7"/>
      <c r="Y544" s="34" t="s">
        <v>330</v>
      </c>
      <c r="Z544" s="35"/>
      <c r="AA544" s="36">
        <v>44893</v>
      </c>
      <c r="AB544" s="37">
        <v>49075100006121</v>
      </c>
      <c r="AC544" s="35"/>
      <c r="AD544" s="35"/>
      <c r="AE544" s="35">
        <v>64596.85</v>
      </c>
      <c r="AF544" s="35">
        <v>65271.12</v>
      </c>
      <c r="AG544" s="35">
        <v>65927.09</v>
      </c>
      <c r="AH544" s="35">
        <v>66639.289999999994</v>
      </c>
      <c r="AI544" s="35">
        <v>67134.960000000006</v>
      </c>
      <c r="AJ544" s="35">
        <v>67680.42</v>
      </c>
      <c r="AK544" s="35">
        <v>68277.539999999994</v>
      </c>
      <c r="AL544" s="35">
        <v>68884.14</v>
      </c>
      <c r="AM544" s="35">
        <v>79671.28</v>
      </c>
      <c r="AN544" s="35">
        <v>80142.490000000005</v>
      </c>
      <c r="AO544" s="35">
        <v>80771.11</v>
      </c>
      <c r="AP544" s="35">
        <v>76230.720000000001</v>
      </c>
      <c r="AQ544" s="35">
        <v>76436.55</v>
      </c>
      <c r="AR544" s="35">
        <v>77264.27</v>
      </c>
      <c r="AS544" s="35">
        <v>77705.23</v>
      </c>
      <c r="AT544" s="35">
        <v>98754.33</v>
      </c>
      <c r="AU544" s="35">
        <v>101220.8</v>
      </c>
      <c r="AV544" s="35">
        <v>115801.3</v>
      </c>
      <c r="AW544" s="35">
        <v>113405.7</v>
      </c>
      <c r="AX544" s="35">
        <v>130141.3</v>
      </c>
      <c r="AY544" s="35">
        <v>131556.67000000001</v>
      </c>
      <c r="AZ544" s="35">
        <v>131535.85999999999</v>
      </c>
      <c r="BA544" s="35">
        <v>140476.03</v>
      </c>
      <c r="BB544" s="35" t="e">
        <f t="array" aca="1" ref="BB544" ca="1">_xludf.XLOOKUP(C544,'PL TOTAL D0'!A:A,'PL TOTAL D0'!C:C,"")</f>
        <v>#NAME?</v>
      </c>
    </row>
    <row r="545" spans="1:54" ht="15.75" customHeight="1">
      <c r="A545" s="28" t="s">
        <v>18</v>
      </c>
      <c r="B545" s="17" t="s">
        <v>1929</v>
      </c>
      <c r="C545" s="160" t="s">
        <v>1930</v>
      </c>
      <c r="D545" s="7" t="s">
        <v>19</v>
      </c>
      <c r="E545" s="7" t="s">
        <v>38</v>
      </c>
      <c r="F545" s="7" t="s">
        <v>871</v>
      </c>
      <c r="G545" s="7" t="e">
        <f t="shared" ca="1" si="24"/>
        <v>#NAME?</v>
      </c>
      <c r="H545" s="29" t="s">
        <v>218</v>
      </c>
      <c r="I545" s="29" t="s">
        <v>41</v>
      </c>
      <c r="J545" s="7" t="str">
        <f t="shared" si="26"/>
        <v>Não</v>
      </c>
      <c r="K545" s="30">
        <v>45180</v>
      </c>
      <c r="L545" s="30">
        <v>45523</v>
      </c>
      <c r="M545" s="7" t="s">
        <v>132</v>
      </c>
      <c r="N545" s="31">
        <v>1.4999999999999999E-2</v>
      </c>
      <c r="O545" s="7" t="s">
        <v>41</v>
      </c>
      <c r="P545" s="32">
        <v>0</v>
      </c>
      <c r="Q545" s="33"/>
      <c r="R545" s="33" t="s">
        <v>1931</v>
      </c>
      <c r="S545" s="7" t="s">
        <v>220</v>
      </c>
      <c r="T545" s="7" t="s">
        <v>1932</v>
      </c>
      <c r="U545" s="7" t="s">
        <v>38</v>
      </c>
      <c r="V545" s="29" t="e">
        <f t="shared" ca="1" si="25"/>
        <v>#NAME?</v>
      </c>
      <c r="W545" s="7"/>
      <c r="X545" s="7"/>
      <c r="Y545" s="34" t="s">
        <v>330</v>
      </c>
      <c r="Z545" s="35"/>
      <c r="AA545" s="36">
        <v>45180</v>
      </c>
      <c r="AB545" s="37">
        <v>49075100012628</v>
      </c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>
        <v>0</v>
      </c>
      <c r="AN545" s="35">
        <v>0</v>
      </c>
      <c r="AO545" s="35">
        <v>0</v>
      </c>
      <c r="AP545" s="35">
        <v>0</v>
      </c>
      <c r="AQ545" s="35">
        <v>0</v>
      </c>
      <c r="AR545" s="35">
        <v>0</v>
      </c>
      <c r="AS545" s="35">
        <v>4216123.96</v>
      </c>
      <c r="AT545" s="35">
        <v>4295934.78</v>
      </c>
      <c r="AU545" s="35">
        <v>2815971.09</v>
      </c>
      <c r="AV545" s="35">
        <v>1780224</v>
      </c>
      <c r="AW545" s="35">
        <v>1162155</v>
      </c>
      <c r="AX545" s="35">
        <v>10787.94</v>
      </c>
      <c r="AY545" s="35">
        <v>0</v>
      </c>
      <c r="AZ545" s="35">
        <v>0</v>
      </c>
      <c r="BA545" s="35">
        <v>0</v>
      </c>
      <c r="BB545" s="35" t="e">
        <f t="array" aca="1" ref="BB545" ca="1">_xludf.XLOOKUP(C545,'PL TOTAL D0'!A:A,'PL TOTAL D0'!C:C,"")</f>
        <v>#NAME?</v>
      </c>
    </row>
    <row r="546" spans="1:54" ht="15.75" customHeight="1">
      <c r="A546" s="28" t="s">
        <v>18</v>
      </c>
      <c r="B546" s="17" t="s">
        <v>1929</v>
      </c>
      <c r="C546" s="160" t="s">
        <v>1933</v>
      </c>
      <c r="D546" s="7" t="s">
        <v>19</v>
      </c>
      <c r="E546" s="7" t="s">
        <v>38</v>
      </c>
      <c r="F546" s="7" t="s">
        <v>871</v>
      </c>
      <c r="G546" s="7" t="e">
        <f t="shared" ca="1" si="24"/>
        <v>#NAME?</v>
      </c>
      <c r="H546" s="29" t="s">
        <v>218</v>
      </c>
      <c r="I546" s="29" t="s">
        <v>41</v>
      </c>
      <c r="J546" s="7" t="str">
        <f t="shared" si="26"/>
        <v>Não</v>
      </c>
      <c r="K546" s="30">
        <v>45177</v>
      </c>
      <c r="L546" s="30">
        <v>45523</v>
      </c>
      <c r="M546" s="7" t="s">
        <v>100</v>
      </c>
      <c r="N546" s="31">
        <v>7.0000000000000001E-3</v>
      </c>
      <c r="O546" s="7" t="s">
        <v>41</v>
      </c>
      <c r="P546" s="32">
        <v>0</v>
      </c>
      <c r="Q546" s="33"/>
      <c r="R546" s="33" t="s">
        <v>1931</v>
      </c>
      <c r="S546" s="7" t="s">
        <v>220</v>
      </c>
      <c r="T546" s="7" t="s">
        <v>1932</v>
      </c>
      <c r="U546" s="7" t="s">
        <v>38</v>
      </c>
      <c r="V546" s="29" t="e">
        <f t="shared" ca="1" si="25"/>
        <v>#NAME?</v>
      </c>
      <c r="W546" s="7"/>
      <c r="X546" s="7"/>
      <c r="Y546" s="34" t="s">
        <v>330</v>
      </c>
      <c r="Z546" s="35"/>
      <c r="AA546" s="36">
        <v>45177</v>
      </c>
      <c r="AB546" s="37">
        <v>49075100011664</v>
      </c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>
        <v>0</v>
      </c>
      <c r="AN546" s="35">
        <v>0</v>
      </c>
      <c r="AO546" s="35">
        <v>0</v>
      </c>
      <c r="AP546" s="35">
        <v>0</v>
      </c>
      <c r="AQ546" s="35">
        <v>0</v>
      </c>
      <c r="AR546" s="35">
        <v>0</v>
      </c>
      <c r="AS546" s="35">
        <v>827196.2</v>
      </c>
      <c r="AT546" s="35">
        <v>829370.48</v>
      </c>
      <c r="AU546" s="35">
        <v>2180207.6</v>
      </c>
      <c r="AV546" s="35">
        <v>2377484</v>
      </c>
      <c r="AW546" s="35">
        <v>2717400</v>
      </c>
      <c r="AX546" s="35">
        <v>3308747</v>
      </c>
      <c r="AY546" s="35">
        <v>0</v>
      </c>
      <c r="AZ546" s="35">
        <v>0</v>
      </c>
      <c r="BA546" s="35">
        <v>0</v>
      </c>
      <c r="BB546" s="35" t="e">
        <f t="array" aca="1" ref="BB546" ca="1">_xludf.XLOOKUP(C546,'PL TOTAL D0'!A:A,'PL TOTAL D0'!C:C,"")</f>
        <v>#NAME?</v>
      </c>
    </row>
    <row r="547" spans="1:54" ht="15.75" customHeight="1">
      <c r="A547" s="28" t="s">
        <v>18</v>
      </c>
      <c r="B547" s="14" t="s">
        <v>1934</v>
      </c>
      <c r="C547" s="4" t="s">
        <v>1935</v>
      </c>
      <c r="D547" s="7" t="s">
        <v>19</v>
      </c>
      <c r="E547" s="7" t="s">
        <v>38</v>
      </c>
      <c r="F547" s="7" t="s">
        <v>39</v>
      </c>
      <c r="G547" s="7" t="e">
        <f t="shared" ca="1" si="24"/>
        <v>#NAME?</v>
      </c>
      <c r="H547" s="29" t="s">
        <v>227</v>
      </c>
      <c r="I547" s="29" t="s">
        <v>41</v>
      </c>
      <c r="J547" s="7" t="str">
        <f t="shared" si="26"/>
        <v>Não</v>
      </c>
      <c r="K547" s="30">
        <v>45042</v>
      </c>
      <c r="L547" s="7"/>
      <c r="M547" s="7" t="s">
        <v>132</v>
      </c>
      <c r="N547" s="31">
        <v>2.5000000000000001E-2</v>
      </c>
      <c r="O547" s="7" t="s">
        <v>260</v>
      </c>
      <c r="P547" s="32">
        <v>0.2</v>
      </c>
      <c r="Q547" s="90"/>
      <c r="R547" s="90"/>
      <c r="S547" s="7" t="s">
        <v>220</v>
      </c>
      <c r="T547" s="7" t="s">
        <v>1936</v>
      </c>
      <c r="U547" s="7" t="s">
        <v>38</v>
      </c>
      <c r="V547" s="29" t="e">
        <f t="shared" ca="1" si="25"/>
        <v>#NAME?</v>
      </c>
      <c r="W547" s="7"/>
      <c r="X547" s="7"/>
      <c r="Y547" s="34" t="s">
        <v>222</v>
      </c>
      <c r="Z547" s="35"/>
      <c r="AA547" s="36">
        <v>45042</v>
      </c>
      <c r="AB547" s="37">
        <v>49075100008248</v>
      </c>
      <c r="AC547" s="35"/>
      <c r="AD547" s="35"/>
      <c r="AE547" s="35"/>
      <c r="AF547" s="35"/>
      <c r="AG547" s="35"/>
      <c r="AH547" s="35">
        <v>0</v>
      </c>
      <c r="AI547" s="35">
        <v>53520.35</v>
      </c>
      <c r="AJ547" s="35">
        <v>54661.25</v>
      </c>
      <c r="AK547" s="35">
        <v>58707.839999999997</v>
      </c>
      <c r="AL547" s="35">
        <v>60765.599999999999</v>
      </c>
      <c r="AM547" s="35">
        <v>58978.07</v>
      </c>
      <c r="AN547" s="35">
        <v>58569.48</v>
      </c>
      <c r="AO547" s="35">
        <v>55998.07</v>
      </c>
      <c r="AP547" s="35">
        <v>60194.16</v>
      </c>
      <c r="AQ547" s="35">
        <v>63255.040000000001</v>
      </c>
      <c r="AR547" s="35">
        <v>58666.86</v>
      </c>
      <c r="AS547" s="35">
        <v>160547.06</v>
      </c>
      <c r="AT547" s="35">
        <v>163478.71</v>
      </c>
      <c r="AU547" s="35">
        <v>157336.19</v>
      </c>
      <c r="AV547" s="35">
        <v>153007.70000000001</v>
      </c>
      <c r="AW547" s="35">
        <v>153242.6</v>
      </c>
      <c r="AX547" s="35">
        <v>157397</v>
      </c>
      <c r="AY547" s="35">
        <v>160690.94</v>
      </c>
      <c r="AZ547" s="35">
        <v>157437.73000000001</v>
      </c>
      <c r="BA547" s="35">
        <v>150678.84</v>
      </c>
      <c r="BB547" s="35" t="e">
        <f t="array" aca="1" ref="BB547" ca="1">_xludf.XLOOKUP(C547,'PL TOTAL D0'!A:A,'PL TOTAL D0'!C:C,"")</f>
        <v>#NAME?</v>
      </c>
    </row>
    <row r="548" spans="1:54" ht="15.75" customHeight="1">
      <c r="A548" s="28" t="s">
        <v>18</v>
      </c>
      <c r="B548" s="3" t="s">
        <v>1934</v>
      </c>
      <c r="C548" s="4" t="s">
        <v>1937</v>
      </c>
      <c r="D548" s="7" t="s">
        <v>19</v>
      </c>
      <c r="E548" s="7" t="s">
        <v>38</v>
      </c>
      <c r="F548" s="7" t="s">
        <v>39</v>
      </c>
      <c r="G548" s="7" t="e">
        <f t="shared" ca="1" si="24"/>
        <v>#NAME?</v>
      </c>
      <c r="H548" s="29" t="s">
        <v>227</v>
      </c>
      <c r="I548" s="29" t="s">
        <v>41</v>
      </c>
      <c r="J548" s="7" t="str">
        <f t="shared" si="26"/>
        <v>Não</v>
      </c>
      <c r="K548" s="30">
        <v>45006</v>
      </c>
      <c r="L548" s="7"/>
      <c r="M548" s="7" t="s">
        <v>100</v>
      </c>
      <c r="N548" s="31">
        <v>1.2E-2</v>
      </c>
      <c r="O548" s="7" t="s">
        <v>41</v>
      </c>
      <c r="P548" s="32">
        <v>0</v>
      </c>
      <c r="Q548" s="90"/>
      <c r="R548" s="90"/>
      <c r="S548" s="7" t="s">
        <v>220</v>
      </c>
      <c r="T548" s="7" t="s">
        <v>1936</v>
      </c>
      <c r="U548" s="7" t="s">
        <v>38</v>
      </c>
      <c r="V548" s="29" t="e">
        <f t="shared" ca="1" si="25"/>
        <v>#NAME?</v>
      </c>
      <c r="W548" s="7"/>
      <c r="X548" s="7"/>
      <c r="Y548" s="34" t="s">
        <v>222</v>
      </c>
      <c r="Z548" s="35"/>
      <c r="AA548" s="36">
        <v>45006</v>
      </c>
      <c r="AB548" s="37">
        <v>49075100008183</v>
      </c>
      <c r="AC548" s="35"/>
      <c r="AD548" s="35"/>
      <c r="AE548" s="35"/>
      <c r="AF548" s="35"/>
      <c r="AG548" s="35"/>
      <c r="AH548" s="35">
        <v>711474.6</v>
      </c>
      <c r="AI548" s="35">
        <v>664128.98</v>
      </c>
      <c r="AJ548" s="35">
        <v>671497.32</v>
      </c>
      <c r="AK548" s="35">
        <v>675072.26</v>
      </c>
      <c r="AL548" s="35">
        <v>680203.78</v>
      </c>
      <c r="AM548" s="35">
        <v>684676.14</v>
      </c>
      <c r="AN548" s="35">
        <v>686452.52</v>
      </c>
      <c r="AO548" s="35">
        <v>690160.78</v>
      </c>
      <c r="AP548" s="35">
        <v>697458.11</v>
      </c>
      <c r="AQ548" s="35">
        <v>704478.61</v>
      </c>
      <c r="AR548" s="35">
        <v>705505.43</v>
      </c>
      <c r="AS548" s="35">
        <v>1111761.26</v>
      </c>
      <c r="AT548" s="35">
        <v>1120231.44</v>
      </c>
      <c r="AU548" s="35">
        <v>1127213.29</v>
      </c>
      <c r="AV548" s="35">
        <v>1134918</v>
      </c>
      <c r="AW548" s="35">
        <v>1140503</v>
      </c>
      <c r="AX548" s="35">
        <v>1148605</v>
      </c>
      <c r="AY548" s="35">
        <v>1163859.73</v>
      </c>
      <c r="AZ548" s="35">
        <v>1168117.31</v>
      </c>
      <c r="BA548" s="35">
        <v>1177879</v>
      </c>
      <c r="BB548" s="35" t="e">
        <f t="array" aca="1" ref="BB548" ca="1">_xludf.XLOOKUP(C548,'PL TOTAL D0'!A:A,'PL TOTAL D0'!C:C,"")</f>
        <v>#NAME?</v>
      </c>
    </row>
    <row r="549" spans="1:54" ht="15.75" customHeight="1">
      <c r="A549" s="28" t="s">
        <v>18</v>
      </c>
      <c r="B549" s="17" t="s">
        <v>1938</v>
      </c>
      <c r="C549" s="159" t="s">
        <v>1939</v>
      </c>
      <c r="D549" s="7" t="s">
        <v>123</v>
      </c>
      <c r="E549" s="7" t="s">
        <v>124</v>
      </c>
      <c r="F549" s="7" t="s">
        <v>125</v>
      </c>
      <c r="G549" s="7" t="e">
        <f t="shared" ca="1" si="24"/>
        <v>#NAME?</v>
      </c>
      <c r="H549" s="29" t="s">
        <v>227</v>
      </c>
      <c r="I549" s="29" t="s">
        <v>41</v>
      </c>
      <c r="J549" s="7" t="str">
        <f t="shared" si="26"/>
        <v>Não</v>
      </c>
      <c r="K549" s="30">
        <v>45490</v>
      </c>
      <c r="L549" s="7"/>
      <c r="M549" s="7" t="s">
        <v>100</v>
      </c>
      <c r="N549" s="31">
        <v>1.2E-2</v>
      </c>
      <c r="O549" s="7" t="s">
        <v>41</v>
      </c>
      <c r="P549" s="32">
        <v>0</v>
      </c>
      <c r="Q549" s="33"/>
      <c r="R549" s="90"/>
      <c r="S549" s="7" t="s">
        <v>220</v>
      </c>
      <c r="T549" s="7" t="s">
        <v>1940</v>
      </c>
      <c r="U549" s="7" t="s">
        <v>124</v>
      </c>
      <c r="V549" s="29" t="e">
        <f t="shared" ca="1" si="25"/>
        <v>#NAME?</v>
      </c>
      <c r="W549" s="7"/>
      <c r="X549" s="7" t="s">
        <v>32</v>
      </c>
      <c r="Y549" s="34" t="s">
        <v>222</v>
      </c>
      <c r="Z549" s="35"/>
      <c r="AA549" s="36">
        <v>45490</v>
      </c>
      <c r="AB549" s="37">
        <v>49075100015430</v>
      </c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>
        <v>251041.2</v>
      </c>
      <c r="AY549" s="35">
        <v>303997.93</v>
      </c>
      <c r="AZ549" s="35">
        <v>306277.55</v>
      </c>
      <c r="BA549" s="35">
        <v>309396.03999999998</v>
      </c>
      <c r="BB549" s="35" t="e">
        <f t="array" aca="1" ref="BB549" ca="1">_xludf.XLOOKUP(C549,'PL TOTAL D0'!A:A,'PL TOTAL D0'!C:C,"")</f>
        <v>#NAME?</v>
      </c>
    </row>
    <row r="550" spans="1:54" ht="15.75" customHeight="1">
      <c r="A550" s="28" t="s">
        <v>18</v>
      </c>
      <c r="B550" s="3" t="s">
        <v>1941</v>
      </c>
      <c r="C550" s="4" t="s">
        <v>1942</v>
      </c>
      <c r="D550" s="7" t="s">
        <v>110</v>
      </c>
      <c r="E550" s="7" t="s">
        <v>38</v>
      </c>
      <c r="F550" s="7" t="s">
        <v>217</v>
      </c>
      <c r="G550" s="7" t="e">
        <f t="shared" ca="1" si="24"/>
        <v>#NAME?</v>
      </c>
      <c r="H550" s="29" t="s">
        <v>218</v>
      </c>
      <c r="I550" s="29" t="s">
        <v>41</v>
      </c>
      <c r="J550" s="7" t="str">
        <f t="shared" si="26"/>
        <v>Não</v>
      </c>
      <c r="K550" s="30">
        <v>45104</v>
      </c>
      <c r="L550" s="30">
        <v>45513</v>
      </c>
      <c r="M550" s="7" t="s">
        <v>1589</v>
      </c>
      <c r="N550" s="31">
        <v>1.2E-2</v>
      </c>
      <c r="O550" s="7" t="s">
        <v>29</v>
      </c>
      <c r="P550" s="32">
        <v>0.1</v>
      </c>
      <c r="Q550" s="33"/>
      <c r="R550" s="33" t="s">
        <v>426</v>
      </c>
      <c r="S550" s="7" t="s">
        <v>220</v>
      </c>
      <c r="T550" s="7" t="s">
        <v>1943</v>
      </c>
      <c r="U550" s="7" t="s">
        <v>955</v>
      </c>
      <c r="V550" s="29" t="e">
        <f t="shared" ca="1" si="25"/>
        <v>#NAME?</v>
      </c>
      <c r="W550" s="7"/>
      <c r="X550" s="7"/>
      <c r="Y550" s="34" t="s">
        <v>330</v>
      </c>
      <c r="Z550" s="35"/>
      <c r="AA550" s="36">
        <v>45104</v>
      </c>
      <c r="AB550" s="37">
        <v>49075100008035</v>
      </c>
      <c r="AC550" s="35"/>
      <c r="AD550" s="35"/>
      <c r="AE550" s="35"/>
      <c r="AF550" s="35"/>
      <c r="AG550" s="35"/>
      <c r="AH550" s="35"/>
      <c r="AI550" s="35"/>
      <c r="AJ550" s="35"/>
      <c r="AK550" s="35">
        <v>155770.65</v>
      </c>
      <c r="AL550" s="35">
        <v>286860.28000000003</v>
      </c>
      <c r="AM550" s="35">
        <v>406228.53</v>
      </c>
      <c r="AN550" s="35">
        <v>408929.28000000003</v>
      </c>
      <c r="AO550" s="35">
        <v>410236.8</v>
      </c>
      <c r="AP550" s="35">
        <v>415850.21</v>
      </c>
      <c r="AQ550" s="35">
        <v>420654.55</v>
      </c>
      <c r="AR550" s="35">
        <v>421571.79</v>
      </c>
      <c r="AS550" s="35">
        <v>424971.39</v>
      </c>
      <c r="AT550" s="35">
        <v>428542.58</v>
      </c>
      <c r="AU550" s="35">
        <v>428300.89</v>
      </c>
      <c r="AV550" s="35">
        <v>472427.2</v>
      </c>
      <c r="AW550" s="35">
        <v>483335</v>
      </c>
      <c r="AX550" s="35">
        <v>0</v>
      </c>
      <c r="AY550" s="35">
        <v>0</v>
      </c>
      <c r="AZ550" s="35">
        <v>0</v>
      </c>
      <c r="BA550" s="35">
        <v>0</v>
      </c>
      <c r="BB550" s="35" t="e">
        <f t="array" aca="1" ref="BB550" ca="1">_xludf.XLOOKUP(C550,'PL TOTAL D0'!A:A,'PL TOTAL D0'!C:C,"")</f>
        <v>#NAME?</v>
      </c>
    </row>
    <row r="551" spans="1:54" ht="15.75" customHeight="1">
      <c r="A551" s="28" t="s">
        <v>18</v>
      </c>
      <c r="B551" s="3" t="s">
        <v>1944</v>
      </c>
      <c r="C551" s="4" t="s">
        <v>1945</v>
      </c>
      <c r="D551" s="7" t="s">
        <v>19</v>
      </c>
      <c r="E551" s="7" t="s">
        <v>20</v>
      </c>
      <c r="F551" s="7" t="s">
        <v>339</v>
      </c>
      <c r="G551" s="7" t="e">
        <f t="shared" ca="1" si="24"/>
        <v>#NAME?</v>
      </c>
      <c r="H551" s="29" t="s">
        <v>239</v>
      </c>
      <c r="I551" s="29" t="s">
        <v>240</v>
      </c>
      <c r="J551" s="7" t="str">
        <f t="shared" si="26"/>
        <v>Não</v>
      </c>
      <c r="K551" s="30">
        <v>45163</v>
      </c>
      <c r="L551" s="30"/>
      <c r="M551" s="7" t="s">
        <v>138</v>
      </c>
      <c r="N551" s="31">
        <v>1.4999999999999999E-2</v>
      </c>
      <c r="O551" s="7" t="s">
        <v>29</v>
      </c>
      <c r="P551" s="32">
        <v>0.1</v>
      </c>
      <c r="Q551" s="90"/>
      <c r="R551" s="33" t="s">
        <v>1946</v>
      </c>
      <c r="S551" s="7" t="s">
        <v>220</v>
      </c>
      <c r="T551" s="7" t="s">
        <v>1947</v>
      </c>
      <c r="U551" s="7" t="s">
        <v>94</v>
      </c>
      <c r="V551" s="29" t="e">
        <f t="shared" ca="1" si="25"/>
        <v>#NAME?</v>
      </c>
      <c r="W551" s="7"/>
      <c r="X551" s="7"/>
      <c r="Y551" s="34" t="s">
        <v>222</v>
      </c>
      <c r="Z551" s="35"/>
      <c r="AA551" s="36">
        <v>45163</v>
      </c>
      <c r="AB551" s="37">
        <v>49075100011672</v>
      </c>
      <c r="AC551" s="35"/>
      <c r="AD551" s="35"/>
      <c r="AE551" s="35"/>
      <c r="AF551" s="35"/>
      <c r="AG551" s="35"/>
      <c r="AH551" s="35"/>
      <c r="AI551" s="35">
        <v>0</v>
      </c>
      <c r="AJ551" s="35">
        <v>0</v>
      </c>
      <c r="AK551" s="35">
        <v>0</v>
      </c>
      <c r="AL551" s="35">
        <v>0</v>
      </c>
      <c r="AM551" s="35">
        <v>0</v>
      </c>
      <c r="AN551" s="35">
        <v>0</v>
      </c>
      <c r="AO551" s="35">
        <v>0</v>
      </c>
      <c r="AP551" s="35">
        <v>0</v>
      </c>
      <c r="AQ551" s="35">
        <v>0</v>
      </c>
      <c r="AR551" s="35">
        <v>0</v>
      </c>
      <c r="AS551" s="35">
        <v>0</v>
      </c>
      <c r="AT551" s="35">
        <v>0</v>
      </c>
      <c r="AU551" s="35">
        <v>0</v>
      </c>
      <c r="AV551" s="35">
        <v>0</v>
      </c>
      <c r="AW551" s="35">
        <v>0</v>
      </c>
      <c r="AX551" s="35">
        <v>0</v>
      </c>
      <c r="AY551" s="35">
        <v>0</v>
      </c>
      <c r="AZ551" s="35">
        <v>0</v>
      </c>
      <c r="BA551" s="35">
        <v>0</v>
      </c>
      <c r="BB551" s="35" t="e">
        <f t="array" aca="1" ref="BB551" ca="1">_xludf.XLOOKUP(C551,'PL TOTAL D0'!A:A,'PL TOTAL D0'!C:C,"")</f>
        <v>#NAME?</v>
      </c>
    </row>
    <row r="552" spans="1:54" ht="15.75" customHeight="1">
      <c r="A552" s="28" t="s">
        <v>18</v>
      </c>
      <c r="B552" s="3" t="s">
        <v>1948</v>
      </c>
      <c r="C552" s="4" t="s">
        <v>1949</v>
      </c>
      <c r="D552" s="7" t="s">
        <v>19</v>
      </c>
      <c r="E552" s="7" t="s">
        <v>124</v>
      </c>
      <c r="F552" s="7" t="s">
        <v>354</v>
      </c>
      <c r="G552" s="7" t="e">
        <f t="shared" ca="1" si="24"/>
        <v>#NAME?</v>
      </c>
      <c r="H552" s="29" t="s">
        <v>227</v>
      </c>
      <c r="I552" s="29" t="s">
        <v>41</v>
      </c>
      <c r="J552" s="7" t="str">
        <f t="shared" si="26"/>
        <v>Não</v>
      </c>
      <c r="K552" s="30">
        <v>45580</v>
      </c>
      <c r="L552" s="30"/>
      <c r="M552" s="7" t="s">
        <v>100</v>
      </c>
      <c r="N552" s="31">
        <v>1.2E-2</v>
      </c>
      <c r="O552" s="7" t="s">
        <v>41</v>
      </c>
      <c r="P552" s="32">
        <v>0</v>
      </c>
      <c r="Q552" s="90"/>
      <c r="R552" s="33"/>
      <c r="S552" s="7" t="s">
        <v>220</v>
      </c>
      <c r="T552" s="7" t="s">
        <v>1950</v>
      </c>
      <c r="U552" s="7" t="s">
        <v>124</v>
      </c>
      <c r="V552" s="29" t="e">
        <f t="shared" ca="1" si="25"/>
        <v>#NAME?</v>
      </c>
      <c r="W552" s="7"/>
      <c r="X552" s="7" t="s">
        <v>32</v>
      </c>
      <c r="Y552" s="34"/>
      <c r="Z552" s="35"/>
      <c r="AA552" s="36"/>
      <c r="AB552" s="37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>
        <v>0</v>
      </c>
      <c r="BB552" s="35" t="e">
        <f t="array" aca="1" ref="BB552" ca="1">_xludf.XLOOKUP(C552,'PL TOTAL D0'!A:A,'PL TOTAL D0'!C:C,"")</f>
        <v>#NAME?</v>
      </c>
    </row>
    <row r="553" spans="1:54" ht="15.75" customHeight="1">
      <c r="A553" s="28" t="s">
        <v>18</v>
      </c>
      <c r="B553" s="14" t="s">
        <v>1951</v>
      </c>
      <c r="C553" s="4" t="s">
        <v>1952</v>
      </c>
      <c r="D553" s="7" t="s">
        <v>19</v>
      </c>
      <c r="E553" s="7" t="s">
        <v>124</v>
      </c>
      <c r="F553" s="7" t="s">
        <v>404</v>
      </c>
      <c r="G553" s="7" t="e">
        <f t="shared" ca="1" si="24"/>
        <v>#NAME?</v>
      </c>
      <c r="H553" s="29" t="s">
        <v>239</v>
      </c>
      <c r="I553" s="29" t="s">
        <v>240</v>
      </c>
      <c r="J553" s="7" t="str">
        <f t="shared" si="26"/>
        <v>Não</v>
      </c>
      <c r="K553" s="30">
        <v>45163</v>
      </c>
      <c r="L553" s="30"/>
      <c r="M553" s="7" t="s">
        <v>420</v>
      </c>
      <c r="N553" s="31">
        <v>0.02</v>
      </c>
      <c r="O553" s="7" t="s">
        <v>29</v>
      </c>
      <c r="P553" s="32">
        <v>0.2</v>
      </c>
      <c r="Q553" s="90"/>
      <c r="R553" s="90"/>
      <c r="S553" s="7" t="s">
        <v>220</v>
      </c>
      <c r="T553" s="7" t="s">
        <v>1953</v>
      </c>
      <c r="U553" s="7" t="s">
        <v>112</v>
      </c>
      <c r="V553" s="29" t="e">
        <f t="shared" ca="1" si="25"/>
        <v>#NAME?</v>
      </c>
      <c r="W553" s="7"/>
      <c r="X553" s="7"/>
      <c r="Y553" s="34" t="s">
        <v>222</v>
      </c>
      <c r="Z553" s="35"/>
      <c r="AA553" s="36">
        <v>45163</v>
      </c>
      <c r="AB553" s="37">
        <v>49075100011680</v>
      </c>
      <c r="AC553" s="35"/>
      <c r="AD553" s="35"/>
      <c r="AE553" s="35"/>
      <c r="AF553" s="35"/>
      <c r="AG553" s="35"/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35">
        <v>0</v>
      </c>
      <c r="AO553" s="35">
        <v>0</v>
      </c>
      <c r="AP553" s="35">
        <v>0</v>
      </c>
      <c r="AQ553" s="35">
        <v>0</v>
      </c>
      <c r="AR553" s="35">
        <v>0</v>
      </c>
      <c r="AS553" s="35">
        <v>0</v>
      </c>
      <c r="AT553" s="35">
        <v>0</v>
      </c>
      <c r="AU553" s="35">
        <v>0</v>
      </c>
      <c r="AV553" s="35">
        <v>0</v>
      </c>
      <c r="AW553" s="35">
        <v>0</v>
      </c>
      <c r="AX553" s="35">
        <v>0</v>
      </c>
      <c r="AY553" s="35">
        <v>0</v>
      </c>
      <c r="AZ553" s="35">
        <v>0</v>
      </c>
      <c r="BA553" s="35">
        <v>0</v>
      </c>
      <c r="BB553" s="35" t="e">
        <f t="array" aca="1" ref="BB553" ca="1">_xludf.XLOOKUP(C553,'PL TOTAL D0'!A:A,'PL TOTAL D0'!C:C,"")</f>
        <v>#NAME?</v>
      </c>
    </row>
    <row r="554" spans="1:54" ht="15.75" customHeight="1">
      <c r="A554" s="28" t="s">
        <v>18</v>
      </c>
      <c r="B554" s="3" t="s">
        <v>1954</v>
      </c>
      <c r="C554" s="4" t="s">
        <v>1955</v>
      </c>
      <c r="D554" s="7" t="s">
        <v>110</v>
      </c>
      <c r="E554" s="7" t="s">
        <v>38</v>
      </c>
      <c r="F554" s="7" t="s">
        <v>217</v>
      </c>
      <c r="G554" s="7" t="e">
        <f t="shared" ca="1" si="24"/>
        <v>#NAME?</v>
      </c>
      <c r="H554" s="29" t="s">
        <v>218</v>
      </c>
      <c r="I554" s="29" t="s">
        <v>41</v>
      </c>
      <c r="J554" s="7" t="str">
        <f t="shared" si="26"/>
        <v>Não</v>
      </c>
      <c r="K554" s="30">
        <v>45142</v>
      </c>
      <c r="L554" s="30">
        <v>45525</v>
      </c>
      <c r="M554" s="7" t="s">
        <v>28</v>
      </c>
      <c r="N554" s="31">
        <v>1.2E-2</v>
      </c>
      <c r="O554" s="7" t="s">
        <v>29</v>
      </c>
      <c r="P554" s="32">
        <v>0.1</v>
      </c>
      <c r="Q554" s="90"/>
      <c r="R554" s="90"/>
      <c r="S554" s="7" t="s">
        <v>220</v>
      </c>
      <c r="T554" s="7" t="s">
        <v>1956</v>
      </c>
      <c r="U554" s="7" t="s">
        <v>38</v>
      </c>
      <c r="V554" s="29" t="e">
        <f t="shared" ca="1" si="25"/>
        <v>#NAME?</v>
      </c>
      <c r="W554" s="7"/>
      <c r="X554" s="7"/>
      <c r="Y554" s="34" t="s">
        <v>330</v>
      </c>
      <c r="Z554" s="35"/>
      <c r="AA554" s="36">
        <v>45142</v>
      </c>
      <c r="AB554" s="37">
        <v>49075100003025</v>
      </c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>
        <v>113710.95</v>
      </c>
      <c r="AN554" s="35">
        <v>140590.94</v>
      </c>
      <c r="AO554" s="35">
        <v>140857.09</v>
      </c>
      <c r="AP554" s="35">
        <v>143109.31</v>
      </c>
      <c r="AQ554" s="35">
        <v>145201.68</v>
      </c>
      <c r="AR554" s="35">
        <v>103439.6</v>
      </c>
      <c r="AS554" s="35">
        <v>104207.06</v>
      </c>
      <c r="AT554" s="35">
        <v>104868.18</v>
      </c>
      <c r="AU554" s="35">
        <v>104717.38</v>
      </c>
      <c r="AV554" s="35">
        <v>53741.27</v>
      </c>
      <c r="AW554" s="35">
        <v>54026.77</v>
      </c>
      <c r="AX554" s="35">
        <v>54726.43</v>
      </c>
      <c r="AY554" s="35">
        <v>0</v>
      </c>
      <c r="AZ554" s="35">
        <v>0</v>
      </c>
      <c r="BA554" s="35">
        <v>0</v>
      </c>
      <c r="BB554" s="35" t="e">
        <f t="array" aca="1" ref="BB554" ca="1">_xludf.XLOOKUP(C554,'PL TOTAL D0'!A:A,'PL TOTAL D0'!C:C,"")</f>
        <v>#NAME?</v>
      </c>
    </row>
    <row r="555" spans="1:54" ht="15.75" customHeight="1">
      <c r="A555" s="28" t="s">
        <v>18</v>
      </c>
      <c r="B555" s="3" t="s">
        <v>1957</v>
      </c>
      <c r="C555" s="4" t="s">
        <v>1958</v>
      </c>
      <c r="D555" s="7" t="s">
        <v>19</v>
      </c>
      <c r="E555" s="7" t="s">
        <v>124</v>
      </c>
      <c r="F555" s="7" t="s">
        <v>404</v>
      </c>
      <c r="G555" s="7" t="e">
        <f t="shared" ca="1" si="24"/>
        <v>#NAME?</v>
      </c>
      <c r="H555" s="29" t="s">
        <v>227</v>
      </c>
      <c r="I555" s="29" t="s">
        <v>41</v>
      </c>
      <c r="J555" s="7" t="str">
        <f t="shared" si="26"/>
        <v>Sim</v>
      </c>
      <c r="K555" s="30">
        <v>45061</v>
      </c>
      <c r="L555" s="7"/>
      <c r="M555" s="7" t="s">
        <v>100</v>
      </c>
      <c r="N555" s="31">
        <v>1.2E-2</v>
      </c>
      <c r="O555" s="7" t="s">
        <v>41</v>
      </c>
      <c r="P555" s="32">
        <v>0</v>
      </c>
      <c r="Q555" s="41" t="s">
        <v>1959</v>
      </c>
      <c r="R555" s="47"/>
      <c r="S555" s="7" t="s">
        <v>220</v>
      </c>
      <c r="T555" s="7" t="s">
        <v>1960</v>
      </c>
      <c r="U555" s="7" t="s">
        <v>124</v>
      </c>
      <c r="V555" s="29" t="e">
        <f t="shared" ca="1" si="25"/>
        <v>#NAME?</v>
      </c>
      <c r="W555" s="7"/>
      <c r="X555" s="7"/>
      <c r="Y555" s="34" t="s">
        <v>222</v>
      </c>
      <c r="Z555" s="35"/>
      <c r="AA555" s="36">
        <v>45061</v>
      </c>
      <c r="AB555" s="37">
        <v>49075100008957</v>
      </c>
      <c r="AC555" s="35"/>
      <c r="AD555" s="35"/>
      <c r="AE555" s="35"/>
      <c r="AF555" s="35"/>
      <c r="AG555" s="35"/>
      <c r="AH555" s="35"/>
      <c r="AI555" s="35">
        <v>0</v>
      </c>
      <c r="AJ555" s="35">
        <v>100563.06</v>
      </c>
      <c r="AK555" s="35">
        <v>101482.84</v>
      </c>
      <c r="AL555" s="35">
        <v>98285.69</v>
      </c>
      <c r="AM555" s="35">
        <v>99818.75</v>
      </c>
      <c r="AN555" s="35">
        <v>101218.18</v>
      </c>
      <c r="AO555" s="35">
        <v>102112.14</v>
      </c>
      <c r="AP555" s="35">
        <v>107887.84</v>
      </c>
      <c r="AQ555" s="35">
        <v>112538.41</v>
      </c>
      <c r="AR555" s="35">
        <v>115488.71</v>
      </c>
      <c r="AS555" s="35">
        <v>117061.56</v>
      </c>
      <c r="AT555" s="35">
        <v>124791.66</v>
      </c>
      <c r="AU555" s="35">
        <v>129535.66</v>
      </c>
      <c r="AV555" s="35">
        <v>130442</v>
      </c>
      <c r="AW555" s="35">
        <v>131948.4</v>
      </c>
      <c r="AX555" s="35">
        <v>137185</v>
      </c>
      <c r="AY555" s="35">
        <v>145993.47</v>
      </c>
      <c r="AZ555" s="35">
        <v>150133.13</v>
      </c>
      <c r="BA555" s="35">
        <v>153197.1</v>
      </c>
      <c r="BB555" s="35" t="e">
        <f t="array" aca="1" ref="BB555" ca="1">_xludf.XLOOKUP(C555,'PL TOTAL D0'!A:A,'PL TOTAL D0'!C:C,"")</f>
        <v>#NAME?</v>
      </c>
    </row>
    <row r="556" spans="1:54" ht="15.75" customHeight="1">
      <c r="A556" s="28" t="s">
        <v>18</v>
      </c>
      <c r="B556" s="3" t="s">
        <v>1961</v>
      </c>
      <c r="C556" s="4" t="s">
        <v>1962</v>
      </c>
      <c r="D556" s="7" t="s">
        <v>19</v>
      </c>
      <c r="E556" s="7" t="s">
        <v>38</v>
      </c>
      <c r="F556" s="7" t="s">
        <v>39</v>
      </c>
      <c r="G556" s="7" t="e">
        <f t="shared" ca="1" si="24"/>
        <v>#NAME?</v>
      </c>
      <c r="H556" s="29" t="s">
        <v>227</v>
      </c>
      <c r="I556" s="29" t="s">
        <v>41</v>
      </c>
      <c r="J556" s="7" t="str">
        <f t="shared" si="26"/>
        <v>Sim</v>
      </c>
      <c r="K556" s="30">
        <v>45163</v>
      </c>
      <c r="L556" s="30"/>
      <c r="M556" s="7" t="s">
        <v>100</v>
      </c>
      <c r="N556" s="31">
        <v>1.2E-2</v>
      </c>
      <c r="O556" s="7" t="s">
        <v>41</v>
      </c>
      <c r="P556" s="32">
        <v>0</v>
      </c>
      <c r="Q556" s="71" t="s">
        <v>1963</v>
      </c>
      <c r="R556" s="90"/>
      <c r="S556" s="7" t="s">
        <v>220</v>
      </c>
      <c r="T556" s="4" t="s">
        <v>1964</v>
      </c>
      <c r="U556" s="7" t="s">
        <v>38</v>
      </c>
      <c r="V556" s="29" t="e">
        <f t="shared" ca="1" si="25"/>
        <v>#NAME?</v>
      </c>
      <c r="W556" s="7"/>
      <c r="X556" s="7"/>
      <c r="Y556" s="34" t="s">
        <v>222</v>
      </c>
      <c r="Z556" s="35"/>
      <c r="AA556" s="36">
        <v>45163</v>
      </c>
      <c r="AB556" s="37">
        <v>49075100007527</v>
      </c>
      <c r="AC556" s="35"/>
      <c r="AD556" s="35"/>
      <c r="AE556" s="35"/>
      <c r="AF556" s="35"/>
      <c r="AG556" s="35"/>
      <c r="AH556" s="35"/>
      <c r="AI556" s="35">
        <v>0</v>
      </c>
      <c r="AJ556" s="35">
        <v>0</v>
      </c>
      <c r="AK556" s="35">
        <v>0</v>
      </c>
      <c r="AL556" s="35">
        <v>0</v>
      </c>
      <c r="AM556" s="35">
        <v>0</v>
      </c>
      <c r="AN556" s="35">
        <v>69433.98</v>
      </c>
      <c r="AO556" s="35">
        <v>119309.69</v>
      </c>
      <c r="AP556" s="35">
        <v>120232.86</v>
      </c>
      <c r="AQ556" s="35">
        <v>121160.89</v>
      </c>
      <c r="AR556" s="35">
        <v>111265.43</v>
      </c>
      <c r="AS556" s="35">
        <v>101675.26</v>
      </c>
      <c r="AT556" s="35">
        <v>94987.15</v>
      </c>
      <c r="AU556" s="35">
        <v>88119.86</v>
      </c>
      <c r="AV556" s="35">
        <v>81028.38</v>
      </c>
      <c r="AW556" s="35">
        <v>73568.12</v>
      </c>
      <c r="AX556" s="35">
        <v>66079.520000000004</v>
      </c>
      <c r="AY556" s="35">
        <v>58458.09</v>
      </c>
      <c r="AZ556" s="35">
        <v>49122.720000000001</v>
      </c>
      <c r="BA556" s="35">
        <v>301104.32</v>
      </c>
      <c r="BB556" s="35" t="e">
        <f t="array" aca="1" ref="BB556" ca="1">_xludf.XLOOKUP(C556,'PL TOTAL D0'!A:A,'PL TOTAL D0'!C:C,"")</f>
        <v>#NAME?</v>
      </c>
    </row>
    <row r="557" spans="1:54" ht="15.75" customHeight="1">
      <c r="A557" s="28" t="s">
        <v>18</v>
      </c>
      <c r="B557" s="3" t="s">
        <v>1965</v>
      </c>
      <c r="C557" s="4" t="s">
        <v>1966</v>
      </c>
      <c r="D557" s="7" t="s">
        <v>19</v>
      </c>
      <c r="E557" s="7" t="s">
        <v>124</v>
      </c>
      <c r="F557" s="7" t="s">
        <v>238</v>
      </c>
      <c r="G557" s="7" t="e">
        <f t="shared" ca="1" si="24"/>
        <v>#NAME?</v>
      </c>
      <c r="H557" s="29" t="s">
        <v>239</v>
      </c>
      <c r="I557" s="29" t="s">
        <v>240</v>
      </c>
      <c r="J557" s="7" t="str">
        <f t="shared" si="26"/>
        <v>Não</v>
      </c>
      <c r="K557" s="30">
        <v>45163</v>
      </c>
      <c r="L557" s="30"/>
      <c r="M557" s="7" t="s">
        <v>100</v>
      </c>
      <c r="N557" s="31">
        <v>0.01</v>
      </c>
      <c r="O557" s="7" t="s">
        <v>41</v>
      </c>
      <c r="P557" s="32">
        <v>0</v>
      </c>
      <c r="Q557" s="90"/>
      <c r="R557" s="90"/>
      <c r="S557" s="7" t="s">
        <v>220</v>
      </c>
      <c r="T557" s="7" t="s">
        <v>1967</v>
      </c>
      <c r="U557" s="7" t="s">
        <v>124</v>
      </c>
      <c r="V557" s="29" t="e">
        <f t="shared" ca="1" si="25"/>
        <v>#NAME?</v>
      </c>
      <c r="W557" s="7"/>
      <c r="X557" s="7"/>
      <c r="Y557" s="34" t="s">
        <v>222</v>
      </c>
      <c r="Z557" s="35"/>
      <c r="AA557" s="36">
        <v>45163</v>
      </c>
      <c r="AB557" s="37">
        <v>49075100011699</v>
      </c>
      <c r="AC557" s="35"/>
      <c r="AD557" s="35"/>
      <c r="AE557" s="35"/>
      <c r="AF557" s="35"/>
      <c r="AG557" s="35">
        <v>0</v>
      </c>
      <c r="AH557" s="35">
        <v>0</v>
      </c>
      <c r="AI557" s="35">
        <v>0</v>
      </c>
      <c r="AJ557" s="35">
        <v>0</v>
      </c>
      <c r="AK557" s="35">
        <v>0</v>
      </c>
      <c r="AL557" s="35">
        <v>0</v>
      </c>
      <c r="AM557" s="35">
        <v>0</v>
      </c>
      <c r="AN557" s="35">
        <v>0</v>
      </c>
      <c r="AO557" s="35">
        <v>0</v>
      </c>
      <c r="AP557" s="35">
        <v>0</v>
      </c>
      <c r="AQ557" s="35">
        <v>0</v>
      </c>
      <c r="AR557" s="35">
        <v>0</v>
      </c>
      <c r="AS557" s="35">
        <v>0</v>
      </c>
      <c r="AT557" s="35">
        <v>0</v>
      </c>
      <c r="AU557" s="35">
        <v>0</v>
      </c>
      <c r="AV557" s="35">
        <v>0</v>
      </c>
      <c r="AW557" s="35">
        <v>0</v>
      </c>
      <c r="AX557" s="35">
        <v>0</v>
      </c>
      <c r="AY557" s="35">
        <v>0</v>
      </c>
      <c r="AZ557" s="35">
        <v>0</v>
      </c>
      <c r="BA557" s="35">
        <v>0</v>
      </c>
      <c r="BB557" s="35" t="e">
        <f t="array" aca="1" ref="BB557" ca="1">_xludf.XLOOKUP(C557,'PL TOTAL D0'!A:A,'PL TOTAL D0'!C:C,"")</f>
        <v>#NAME?</v>
      </c>
    </row>
    <row r="558" spans="1:54" ht="15.75" customHeight="1">
      <c r="A558" s="28" t="s">
        <v>18</v>
      </c>
      <c r="B558" s="3" t="s">
        <v>1968</v>
      </c>
      <c r="C558" s="4" t="s">
        <v>1969</v>
      </c>
      <c r="D558" s="7" t="s">
        <v>19</v>
      </c>
      <c r="E558" s="7" t="s">
        <v>38</v>
      </c>
      <c r="F558" s="7" t="s">
        <v>99</v>
      </c>
      <c r="G558" s="7" t="e">
        <f t="shared" ca="1" si="24"/>
        <v>#NAME?</v>
      </c>
      <c r="H558" s="29" t="s">
        <v>227</v>
      </c>
      <c r="I558" s="29" t="s">
        <v>41</v>
      </c>
      <c r="J558" s="7" t="str">
        <f t="shared" si="26"/>
        <v>Não</v>
      </c>
      <c r="K558" s="30">
        <v>45048</v>
      </c>
      <c r="L558" s="7"/>
      <c r="M558" s="7" t="s">
        <v>100</v>
      </c>
      <c r="N558" s="31">
        <v>1.2E-2</v>
      </c>
      <c r="O558" s="7" t="s">
        <v>41</v>
      </c>
      <c r="P558" s="32">
        <v>0</v>
      </c>
      <c r="Q558" s="90"/>
      <c r="R558" s="90"/>
      <c r="S558" s="7" t="s">
        <v>220</v>
      </c>
      <c r="T558" s="7" t="s">
        <v>1970</v>
      </c>
      <c r="U558" s="7" t="s">
        <v>38</v>
      </c>
      <c r="V558" s="29" t="e">
        <f t="shared" ca="1" si="25"/>
        <v>#NAME?</v>
      </c>
      <c r="W558" s="7"/>
      <c r="X558" s="7"/>
      <c r="Y558" s="34" t="s">
        <v>222</v>
      </c>
      <c r="Z558" s="35"/>
      <c r="AA558" s="36">
        <v>45048</v>
      </c>
      <c r="AB558" s="37">
        <v>49075100007055</v>
      </c>
      <c r="AC558" s="35"/>
      <c r="AD558" s="35"/>
      <c r="AE558" s="35"/>
      <c r="AF558" s="35"/>
      <c r="AG558" s="35"/>
      <c r="AH558" s="35">
        <v>0</v>
      </c>
      <c r="AI558" s="35">
        <v>0</v>
      </c>
      <c r="AJ558" s="35">
        <v>230828.89</v>
      </c>
      <c r="AK558" s="35">
        <v>233457.5</v>
      </c>
      <c r="AL558" s="35">
        <v>235284.62</v>
      </c>
      <c r="AM558" s="35">
        <v>236929.21</v>
      </c>
      <c r="AN558" s="35">
        <v>236309.68</v>
      </c>
      <c r="AO558" s="35">
        <v>237754.02</v>
      </c>
      <c r="AP558" s="35">
        <v>240176.41</v>
      </c>
      <c r="AQ558" s="35">
        <v>242739.59</v>
      </c>
      <c r="AR558" s="35">
        <v>241480.57</v>
      </c>
      <c r="AS558" s="35">
        <v>243002.64</v>
      </c>
      <c r="AT558" s="35">
        <v>244225.82</v>
      </c>
      <c r="AU558" s="35">
        <v>244913.65</v>
      </c>
      <c r="AV558" s="35">
        <v>246827.4</v>
      </c>
      <c r="AW558" s="35">
        <v>247926.1</v>
      </c>
      <c r="AX558" s="35">
        <v>249319.6</v>
      </c>
      <c r="AY558" s="35">
        <v>254933.36</v>
      </c>
      <c r="AZ558" s="35">
        <v>256274.47</v>
      </c>
      <c r="BA558" s="35">
        <v>258505.64</v>
      </c>
      <c r="BB558" s="35" t="e">
        <f t="array" aca="1" ref="BB558" ca="1">_xludf.XLOOKUP(C558,'PL TOTAL D0'!A:A,'PL TOTAL D0'!C:C,"")</f>
        <v>#NAME?</v>
      </c>
    </row>
    <row r="559" spans="1:54" ht="15.75" customHeight="1">
      <c r="A559" s="28" t="s">
        <v>18</v>
      </c>
      <c r="B559" s="3" t="s">
        <v>1971</v>
      </c>
      <c r="C559" s="4" t="s">
        <v>1972</v>
      </c>
      <c r="D559" s="7" t="s">
        <v>110</v>
      </c>
      <c r="E559" s="7" t="s">
        <v>38</v>
      </c>
      <c r="F559" s="7" t="s">
        <v>1973</v>
      </c>
      <c r="G559" s="7" t="e">
        <f t="shared" ca="1" si="24"/>
        <v>#NAME?</v>
      </c>
      <c r="H559" s="29" t="s">
        <v>218</v>
      </c>
      <c r="I559" s="29" t="s">
        <v>41</v>
      </c>
      <c r="J559" s="7" t="s">
        <v>1211</v>
      </c>
      <c r="K559" s="30">
        <v>45337</v>
      </c>
      <c r="L559" s="30">
        <v>45532</v>
      </c>
      <c r="M559" s="7" t="s">
        <v>361</v>
      </c>
      <c r="N559" s="31">
        <v>1.4E-2</v>
      </c>
      <c r="O559" s="7" t="s">
        <v>29</v>
      </c>
      <c r="P559" s="32">
        <v>0.1</v>
      </c>
      <c r="Q559" s="90"/>
      <c r="R559" s="90"/>
      <c r="S559" s="7" t="s">
        <v>220</v>
      </c>
      <c r="T559" s="7" t="s">
        <v>1974</v>
      </c>
      <c r="U559" s="7" t="s">
        <v>38</v>
      </c>
      <c r="V559" s="29" t="e">
        <f t="shared" ca="1" si="25"/>
        <v>#NAME?</v>
      </c>
      <c r="W559" s="7"/>
      <c r="X559" s="7"/>
      <c r="Y559" s="34"/>
      <c r="Z559" s="35"/>
      <c r="AA559" s="36">
        <v>45337</v>
      </c>
      <c r="AB559" s="37">
        <v>49075100013391</v>
      </c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>
        <v>396577.13</v>
      </c>
      <c r="AT559" s="35">
        <v>501159.88</v>
      </c>
      <c r="AU559" s="35">
        <v>679243.23</v>
      </c>
      <c r="AV559" s="35">
        <v>799332.7</v>
      </c>
      <c r="AW559" s="35">
        <v>803953.7</v>
      </c>
      <c r="AX559" s="35">
        <v>1118595</v>
      </c>
      <c r="AY559" s="35">
        <v>0</v>
      </c>
      <c r="AZ559" s="35">
        <v>0</v>
      </c>
      <c r="BA559" s="35">
        <v>0</v>
      </c>
      <c r="BB559" s="35" t="e">
        <f t="array" aca="1" ref="BB559" ca="1">_xludf.XLOOKUP(C559,'PL TOTAL D0'!A:A,'PL TOTAL D0'!C:C,"")</f>
        <v>#NAME?</v>
      </c>
    </row>
    <row r="560" spans="1:54" ht="15.75" customHeight="1">
      <c r="A560" s="28" t="s">
        <v>18</v>
      </c>
      <c r="B560" s="3" t="s">
        <v>1975</v>
      </c>
      <c r="C560" s="4" t="s">
        <v>1976</v>
      </c>
      <c r="D560" s="7" t="s">
        <v>19</v>
      </c>
      <c r="E560" s="7" t="s">
        <v>124</v>
      </c>
      <c r="F560" s="7" t="s">
        <v>354</v>
      </c>
      <c r="G560" s="7" t="e">
        <f t="shared" ca="1" si="24"/>
        <v>#NAME?</v>
      </c>
      <c r="H560" s="29" t="s">
        <v>239</v>
      </c>
      <c r="I560" s="29" t="s">
        <v>240</v>
      </c>
      <c r="J560" s="7" t="str">
        <f t="shared" ref="J560:J592" si="27">IF(Q560=0,"Não","Sim")</f>
        <v>Não</v>
      </c>
      <c r="K560" s="30">
        <v>45029</v>
      </c>
      <c r="L560" s="7"/>
      <c r="M560" s="7" t="s">
        <v>132</v>
      </c>
      <c r="N560" s="31">
        <v>2.5000000000000001E-2</v>
      </c>
      <c r="O560" s="7" t="s">
        <v>260</v>
      </c>
      <c r="P560" s="32">
        <v>0.2</v>
      </c>
      <c r="Q560" s="90"/>
      <c r="R560" s="33" t="s">
        <v>1977</v>
      </c>
      <c r="S560" s="7" t="s">
        <v>220</v>
      </c>
      <c r="T560" s="7" t="s">
        <v>1978</v>
      </c>
      <c r="U560" s="7" t="s">
        <v>124</v>
      </c>
      <c r="V560" s="29" t="e">
        <f t="shared" ca="1" si="25"/>
        <v>#NAME?</v>
      </c>
      <c r="W560" s="7"/>
      <c r="X560" s="7"/>
      <c r="Y560" s="34" t="s">
        <v>330</v>
      </c>
      <c r="Z560" s="35"/>
      <c r="AA560" s="36">
        <v>45029</v>
      </c>
      <c r="AB560" s="37">
        <v>49075100009198</v>
      </c>
      <c r="AC560" s="35"/>
      <c r="AD560" s="35"/>
      <c r="AE560" s="35"/>
      <c r="AF560" s="35">
        <v>0</v>
      </c>
      <c r="AG560" s="35">
        <v>0</v>
      </c>
      <c r="AH560" s="35">
        <v>0</v>
      </c>
      <c r="AI560" s="35">
        <v>286046.33</v>
      </c>
      <c r="AJ560" s="35">
        <v>289366.31</v>
      </c>
      <c r="AK560" s="35">
        <v>292898.11</v>
      </c>
      <c r="AL560" s="35">
        <v>295833.26</v>
      </c>
      <c r="AM560" s="35">
        <v>297702.8</v>
      </c>
      <c r="AN560" s="35">
        <v>300124.34999999998</v>
      </c>
      <c r="AO560" s="35">
        <v>302212.93</v>
      </c>
      <c r="AP560" s="35">
        <v>305456.62</v>
      </c>
      <c r="AQ560" s="35">
        <v>308888.3</v>
      </c>
      <c r="AR560" s="35">
        <v>309347.39</v>
      </c>
      <c r="AS560" s="35">
        <v>225.73</v>
      </c>
      <c r="AT560" s="35">
        <v>68.39</v>
      </c>
      <c r="AU560" s="35">
        <v>68.39</v>
      </c>
      <c r="AV560" s="35">
        <v>68.39</v>
      </c>
      <c r="AW560" s="35">
        <v>68.430000000000007</v>
      </c>
      <c r="AX560" s="35">
        <v>68.430000000000007</v>
      </c>
      <c r="AY560" s="35">
        <v>68.430000000000007</v>
      </c>
      <c r="AZ560" s="35">
        <v>68.430000000000007</v>
      </c>
      <c r="BA560" s="35">
        <v>68.430000000000007</v>
      </c>
      <c r="BB560" s="35" t="e">
        <f t="array" aca="1" ref="BB560" ca="1">_xludf.XLOOKUP(C560,'PL TOTAL D0'!A:A,'PL TOTAL D0'!C:C,"")</f>
        <v>#NAME?</v>
      </c>
    </row>
    <row r="561" spans="1:54" ht="15.75" customHeight="1">
      <c r="A561" s="28" t="s">
        <v>18</v>
      </c>
      <c r="B561" s="14" t="s">
        <v>1979</v>
      </c>
      <c r="C561" s="4" t="s">
        <v>1980</v>
      </c>
      <c r="D561" s="7" t="s">
        <v>19</v>
      </c>
      <c r="E561" s="7" t="s">
        <v>38</v>
      </c>
      <c r="F561" s="7" t="s">
        <v>99</v>
      </c>
      <c r="G561" s="7" t="e">
        <f t="shared" ca="1" si="24"/>
        <v>#NAME?</v>
      </c>
      <c r="H561" s="29" t="s">
        <v>227</v>
      </c>
      <c r="I561" s="29" t="s">
        <v>41</v>
      </c>
      <c r="J561" s="7" t="str">
        <f t="shared" si="27"/>
        <v>Não</v>
      </c>
      <c r="K561" s="30">
        <v>44995</v>
      </c>
      <c r="L561" s="7"/>
      <c r="M561" s="7" t="s">
        <v>132</v>
      </c>
      <c r="N561" s="31">
        <v>2.5000000000000001E-2</v>
      </c>
      <c r="O561" s="7" t="s">
        <v>260</v>
      </c>
      <c r="P561" s="32">
        <v>0.2</v>
      </c>
      <c r="Q561" s="33"/>
      <c r="R561" s="33"/>
      <c r="S561" s="7" t="s">
        <v>220</v>
      </c>
      <c r="T561" s="7" t="s">
        <v>1981</v>
      </c>
      <c r="U561" s="7" t="s">
        <v>112</v>
      </c>
      <c r="V561" s="29" t="e">
        <f t="shared" ca="1" si="25"/>
        <v>#NAME?</v>
      </c>
      <c r="W561" s="7"/>
      <c r="X561" s="7"/>
      <c r="Y561" s="34" t="s">
        <v>222</v>
      </c>
      <c r="Z561" s="35"/>
      <c r="AA561" s="36">
        <v>44995</v>
      </c>
      <c r="AB561" s="37">
        <v>49075100012644</v>
      </c>
      <c r="AC561" s="35"/>
      <c r="AD561" s="35"/>
      <c r="AE561" s="35"/>
      <c r="AF561" s="35"/>
      <c r="AG561" s="35"/>
      <c r="AH561" s="35">
        <v>367764.99</v>
      </c>
      <c r="AI561" s="35">
        <v>367686.19</v>
      </c>
      <c r="AJ561" s="35">
        <v>406919.01</v>
      </c>
      <c r="AK561" s="35">
        <v>438425.42</v>
      </c>
      <c r="AL561" s="35">
        <v>436082.42</v>
      </c>
      <c r="AM561" s="35">
        <v>416674.53</v>
      </c>
      <c r="AN561" s="35">
        <v>366586.03</v>
      </c>
      <c r="AO561" s="35">
        <v>348048.83</v>
      </c>
      <c r="AP561" s="35">
        <v>374041.62</v>
      </c>
      <c r="AQ561" s="35">
        <v>391888.29</v>
      </c>
      <c r="AR561" s="35">
        <v>364856.23</v>
      </c>
      <c r="AS561" s="35">
        <v>369881.45</v>
      </c>
      <c r="AT561" s="35">
        <v>376620.2</v>
      </c>
      <c r="AU561" s="35">
        <v>362153.74</v>
      </c>
      <c r="AV561" s="35">
        <v>350348.5</v>
      </c>
      <c r="AW561" s="35">
        <v>350873.1</v>
      </c>
      <c r="AX561" s="35">
        <v>327219.8</v>
      </c>
      <c r="AY561" s="35">
        <v>335190.99</v>
      </c>
      <c r="AZ561" s="35">
        <v>328933.71999999997</v>
      </c>
      <c r="BA561" s="35">
        <v>314184.19</v>
      </c>
      <c r="BB561" s="35" t="e">
        <f t="array" aca="1" ref="BB561" ca="1">_xludf.XLOOKUP(C561,'PL TOTAL D0'!A:A,'PL TOTAL D0'!C:C,"")</f>
        <v>#NAME?</v>
      </c>
    </row>
    <row r="562" spans="1:54" ht="15.75" customHeight="1">
      <c r="A562" s="28" t="s">
        <v>18</v>
      </c>
      <c r="B562" s="14" t="s">
        <v>1979</v>
      </c>
      <c r="C562" s="4" t="s">
        <v>1982</v>
      </c>
      <c r="D562" s="7" t="s">
        <v>19</v>
      </c>
      <c r="E562" s="7" t="s">
        <v>38</v>
      </c>
      <c r="F562" s="7" t="s">
        <v>99</v>
      </c>
      <c r="G562" s="7" t="e">
        <f t="shared" ca="1" si="24"/>
        <v>#NAME?</v>
      </c>
      <c r="H562" s="29" t="s">
        <v>227</v>
      </c>
      <c r="I562" s="29" t="s">
        <v>41</v>
      </c>
      <c r="J562" s="7" t="str">
        <f t="shared" si="27"/>
        <v>Não</v>
      </c>
      <c r="K562" s="30">
        <v>44995</v>
      </c>
      <c r="L562" s="7"/>
      <c r="M562" s="7" t="s">
        <v>577</v>
      </c>
      <c r="N562" s="31">
        <v>0.02</v>
      </c>
      <c r="O562" s="7" t="s">
        <v>260</v>
      </c>
      <c r="P562" s="32">
        <v>0.2</v>
      </c>
      <c r="Q562" s="33"/>
      <c r="R562" s="33"/>
      <c r="S562" s="7" t="s">
        <v>220</v>
      </c>
      <c r="T562" s="7" t="s">
        <v>1981</v>
      </c>
      <c r="U562" s="7" t="s">
        <v>112</v>
      </c>
      <c r="V562" s="29" t="e">
        <f t="shared" ca="1" si="25"/>
        <v>#NAME?</v>
      </c>
      <c r="W562" s="7"/>
      <c r="X562" s="7"/>
      <c r="Y562" s="34" t="s">
        <v>222</v>
      </c>
      <c r="Z562" s="35"/>
      <c r="AA562" s="36">
        <v>44995</v>
      </c>
      <c r="AB562" s="37">
        <v>49075100012652</v>
      </c>
      <c r="AC562" s="35"/>
      <c r="AD562" s="35"/>
      <c r="AE562" s="35"/>
      <c r="AF562" s="35"/>
      <c r="AG562" s="35"/>
      <c r="AH562" s="35">
        <v>156498.64000000001</v>
      </c>
      <c r="AI562" s="35">
        <v>159700.37</v>
      </c>
      <c r="AJ562" s="35">
        <v>174038.01</v>
      </c>
      <c r="AK562" s="35">
        <v>187209.86</v>
      </c>
      <c r="AL562" s="35">
        <v>201894.44</v>
      </c>
      <c r="AM562" s="35">
        <v>203267.32</v>
      </c>
      <c r="AN562" s="35">
        <v>200471.45</v>
      </c>
      <c r="AO562" s="35">
        <v>183105.1</v>
      </c>
      <c r="AP562" s="35">
        <v>196445.33</v>
      </c>
      <c r="AQ562" s="35">
        <v>207938.86</v>
      </c>
      <c r="AR562" s="35">
        <v>191185.99</v>
      </c>
      <c r="AS562" s="35">
        <v>189479.82</v>
      </c>
      <c r="AT562" s="35">
        <v>196353.37</v>
      </c>
      <c r="AU562" s="35">
        <v>180285.43</v>
      </c>
      <c r="AV562" s="35">
        <v>166397.29999999999</v>
      </c>
      <c r="AW562" s="35">
        <v>165460.1</v>
      </c>
      <c r="AX562" s="35">
        <v>155488.79999999999</v>
      </c>
      <c r="AY562" s="35">
        <v>157920.94</v>
      </c>
      <c r="AZ562" s="35">
        <v>150832.6</v>
      </c>
      <c r="BA562" s="35">
        <v>146915.79999999999</v>
      </c>
      <c r="BB562" s="35" t="e">
        <f t="array" aca="1" ref="BB562" ca="1">_xludf.XLOOKUP(C562,'PL TOTAL D0'!A:A,'PL TOTAL D0'!C:C,"")</f>
        <v>#NAME?</v>
      </c>
    </row>
    <row r="563" spans="1:54" ht="15.75" customHeight="1">
      <c r="A563" s="28" t="s">
        <v>18</v>
      </c>
      <c r="B563" s="14" t="s">
        <v>1983</v>
      </c>
      <c r="C563" s="4" t="s">
        <v>1984</v>
      </c>
      <c r="D563" s="7" t="s">
        <v>19</v>
      </c>
      <c r="E563" s="7" t="s">
        <v>20</v>
      </c>
      <c r="F563" s="7" t="s">
        <v>339</v>
      </c>
      <c r="G563" s="7" t="e">
        <f t="shared" ca="1" si="24"/>
        <v>#NAME?</v>
      </c>
      <c r="H563" s="29" t="s">
        <v>227</v>
      </c>
      <c r="I563" s="29" t="s">
        <v>41</v>
      </c>
      <c r="J563" s="7" t="str">
        <f t="shared" si="27"/>
        <v>Não</v>
      </c>
      <c r="K563" s="30">
        <v>45002</v>
      </c>
      <c r="L563" s="7"/>
      <c r="M563" s="7" t="s">
        <v>28</v>
      </c>
      <c r="N563" s="31">
        <v>0.01</v>
      </c>
      <c r="O563" s="7" t="s">
        <v>41</v>
      </c>
      <c r="P563" s="32">
        <v>0</v>
      </c>
      <c r="Q563" s="90"/>
      <c r="R563" s="90"/>
      <c r="S563" s="7" t="s">
        <v>220</v>
      </c>
      <c r="T563" s="7" t="s">
        <v>1985</v>
      </c>
      <c r="U563" s="7" t="s">
        <v>31</v>
      </c>
      <c r="V563" s="29" t="e">
        <f t="shared" ca="1" si="25"/>
        <v>#NAME?</v>
      </c>
      <c r="W563" s="7"/>
      <c r="X563" s="7"/>
      <c r="Y563" s="34" t="s">
        <v>222</v>
      </c>
      <c r="Z563" s="35"/>
      <c r="AA563" s="36">
        <v>45002</v>
      </c>
      <c r="AB563" s="37">
        <v>49075100006776</v>
      </c>
      <c r="AC563" s="35"/>
      <c r="AD563" s="35"/>
      <c r="AE563" s="35"/>
      <c r="AF563" s="35"/>
      <c r="AG563" s="35"/>
      <c r="AH563" s="35">
        <v>943347.36</v>
      </c>
      <c r="AI563" s="35">
        <v>950389.54</v>
      </c>
      <c r="AJ563" s="35">
        <v>1089087.97</v>
      </c>
      <c r="AK563" s="35">
        <v>1096279.8700000001</v>
      </c>
      <c r="AL563" s="35">
        <v>1104974.04</v>
      </c>
      <c r="AM563" s="35">
        <v>1113323.77</v>
      </c>
      <c r="AN563" s="35">
        <v>1400497.04</v>
      </c>
      <c r="AO563" s="35">
        <v>1401599.23</v>
      </c>
      <c r="AP563" s="35">
        <v>1425706</v>
      </c>
      <c r="AQ563" s="35">
        <v>1441206.32</v>
      </c>
      <c r="AR563" s="35">
        <v>1439806.42</v>
      </c>
      <c r="AS563" s="35">
        <v>1446953.94</v>
      </c>
      <c r="AT563" s="35">
        <v>1459910.2</v>
      </c>
      <c r="AU563" s="35">
        <v>1449446.83</v>
      </c>
      <c r="AV563" s="35">
        <v>1453175</v>
      </c>
      <c r="AW563" s="35">
        <v>1464827</v>
      </c>
      <c r="AX563" s="35">
        <v>1481819</v>
      </c>
      <c r="AY563" s="35">
        <v>1497943.68</v>
      </c>
      <c r="AZ563" s="35">
        <v>1499949.69</v>
      </c>
      <c r="BA563" s="35">
        <v>1502031.64</v>
      </c>
      <c r="BB563" s="35" t="e">
        <f t="array" aca="1" ref="BB563" ca="1">_xludf.XLOOKUP(C563,'PL TOTAL D0'!A:A,'PL TOTAL D0'!C:C,"")</f>
        <v>#NAME?</v>
      </c>
    </row>
    <row r="564" spans="1:54" ht="15.75" customHeight="1">
      <c r="A564" s="28" t="s">
        <v>18</v>
      </c>
      <c r="B564" s="42" t="s">
        <v>1986</v>
      </c>
      <c r="C564" s="43" t="s">
        <v>1987</v>
      </c>
      <c r="D564" s="7" t="s">
        <v>19</v>
      </c>
      <c r="E564" s="7" t="s">
        <v>124</v>
      </c>
      <c r="F564" s="7" t="s">
        <v>354</v>
      </c>
      <c r="G564" s="7" t="e">
        <f t="shared" ca="1" si="24"/>
        <v>#NAME?</v>
      </c>
      <c r="H564" s="29" t="s">
        <v>239</v>
      </c>
      <c r="I564" s="29" t="s">
        <v>240</v>
      </c>
      <c r="J564" s="7" t="str">
        <f t="shared" si="27"/>
        <v>Não</v>
      </c>
      <c r="K564" s="30">
        <v>45390</v>
      </c>
      <c r="L564" s="7"/>
      <c r="M564" s="7" t="s">
        <v>1988</v>
      </c>
      <c r="N564" s="31">
        <v>0.02</v>
      </c>
      <c r="O564" s="7" t="s">
        <v>41</v>
      </c>
      <c r="P564" s="32">
        <v>0</v>
      </c>
      <c r="Q564" s="33"/>
      <c r="R564" s="90"/>
      <c r="S564" s="7" t="s">
        <v>220</v>
      </c>
      <c r="T564" s="6" t="s">
        <v>1989</v>
      </c>
      <c r="U564" s="7" t="s">
        <v>124</v>
      </c>
      <c r="V564" s="29" t="e">
        <f t="shared" ca="1" si="25"/>
        <v>#NAME?</v>
      </c>
      <c r="W564" s="7"/>
      <c r="X564" s="7"/>
      <c r="Y564" s="34" t="s">
        <v>222</v>
      </c>
      <c r="Z564" s="35"/>
      <c r="AA564" s="36">
        <v>45390</v>
      </c>
      <c r="AB564" s="37">
        <v>49075100014094</v>
      </c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>
        <v>1314611.1299999999</v>
      </c>
      <c r="AV564" s="35">
        <v>0</v>
      </c>
      <c r="AW564" s="35">
        <v>10.89</v>
      </c>
      <c r="AX564" s="35">
        <v>10.89</v>
      </c>
      <c r="AY564" s="35">
        <v>10.89</v>
      </c>
      <c r="AZ564" s="35">
        <v>10.89</v>
      </c>
      <c r="BA564" s="35">
        <v>10.89</v>
      </c>
      <c r="BB564" s="35" t="e">
        <f t="array" aca="1" ref="BB564" ca="1">_xludf.XLOOKUP(C564,'PL TOTAL D0'!A:A,'PL TOTAL D0'!C:C,"")</f>
        <v>#NAME?</v>
      </c>
    </row>
    <row r="565" spans="1:54" ht="15.75" customHeight="1">
      <c r="A565" s="28" t="s">
        <v>18</v>
      </c>
      <c r="B565" s="3" t="s">
        <v>1990</v>
      </c>
      <c r="C565" s="4" t="s">
        <v>1991</v>
      </c>
      <c r="D565" s="7" t="s">
        <v>19</v>
      </c>
      <c r="E565" s="7" t="s">
        <v>38</v>
      </c>
      <c r="F565" s="7" t="s">
        <v>446</v>
      </c>
      <c r="G565" s="7" t="e">
        <f t="shared" ca="1" si="24"/>
        <v>#NAME?</v>
      </c>
      <c r="H565" s="29" t="s">
        <v>218</v>
      </c>
      <c r="I565" s="29" t="s">
        <v>41</v>
      </c>
      <c r="J565" s="7" t="str">
        <f t="shared" si="27"/>
        <v>Não</v>
      </c>
      <c r="K565" s="30">
        <v>44908</v>
      </c>
      <c r="L565" s="76">
        <v>45614</v>
      </c>
      <c r="M565" s="7" t="s">
        <v>132</v>
      </c>
      <c r="N565" s="31">
        <v>0.02</v>
      </c>
      <c r="O565" s="7" t="s">
        <v>260</v>
      </c>
      <c r="P565" s="32">
        <v>0.2</v>
      </c>
      <c r="Q565" s="161"/>
      <c r="R565" s="33" t="s">
        <v>1992</v>
      </c>
      <c r="S565" s="7" t="s">
        <v>220</v>
      </c>
      <c r="T565" s="7" t="s">
        <v>1993</v>
      </c>
      <c r="U565" s="7" t="s">
        <v>38</v>
      </c>
      <c r="V565" s="29" t="e">
        <f t="shared" ca="1" si="25"/>
        <v>#NAME?</v>
      </c>
      <c r="W565" s="7"/>
      <c r="X565" s="7"/>
      <c r="Y565" s="34" t="s">
        <v>222</v>
      </c>
      <c r="Z565" s="35"/>
      <c r="AA565" s="36">
        <v>44908</v>
      </c>
      <c r="AB565" s="37">
        <v>49075100006148</v>
      </c>
      <c r="AC565" s="35"/>
      <c r="AD565" s="35"/>
      <c r="AE565" s="35">
        <v>818196.58</v>
      </c>
      <c r="AF565" s="35">
        <v>828082.58</v>
      </c>
      <c r="AG565" s="35">
        <v>990968.05</v>
      </c>
      <c r="AH565" s="35">
        <v>1038419.02</v>
      </c>
      <c r="AI565" s="35">
        <v>1044490.68</v>
      </c>
      <c r="AJ565" s="35">
        <v>1140148.3899999999</v>
      </c>
      <c r="AK565" s="35">
        <v>1175009.74</v>
      </c>
      <c r="AL565" s="35">
        <v>1266407.6399999999</v>
      </c>
      <c r="AM565" s="35">
        <v>1248695.8899999999</v>
      </c>
      <c r="AN565" s="35">
        <v>1251801.6299999999</v>
      </c>
      <c r="AO565" s="35">
        <v>1230464.75</v>
      </c>
      <c r="AP565" s="35">
        <v>1260351.3600000001</v>
      </c>
      <c r="AQ565" s="35">
        <v>1280008.1499999999</v>
      </c>
      <c r="AR565" s="35">
        <v>1284055.75</v>
      </c>
      <c r="AS565" s="35">
        <v>1307211.23</v>
      </c>
      <c r="AT565" s="35">
        <v>802110.67</v>
      </c>
      <c r="AU565" s="35">
        <v>586142.46</v>
      </c>
      <c r="AV565" s="35">
        <v>564140.4</v>
      </c>
      <c r="AW565" s="35">
        <v>594395.19999999995</v>
      </c>
      <c r="AX565" s="35">
        <v>613107.69999999995</v>
      </c>
      <c r="AY565" s="35">
        <v>627606.23</v>
      </c>
      <c r="AZ565" s="35">
        <v>615559.68999999994</v>
      </c>
      <c r="BA565" s="35">
        <v>0</v>
      </c>
      <c r="BB565" s="35" t="e">
        <f t="array" aca="1" ref="BB565" ca="1">_xludf.XLOOKUP(C565,'PL TOTAL D0'!A:A,'PL TOTAL D0'!C:C,"")</f>
        <v>#NAME?</v>
      </c>
    </row>
    <row r="566" spans="1:54" ht="15.75" customHeight="1">
      <c r="A566" s="28" t="s">
        <v>18</v>
      </c>
      <c r="B566" s="3" t="s">
        <v>1990</v>
      </c>
      <c r="C566" s="4" t="s">
        <v>1994</v>
      </c>
      <c r="D566" s="7" t="s">
        <v>19</v>
      </c>
      <c r="E566" s="7" t="s">
        <v>38</v>
      </c>
      <c r="F566" s="7" t="s">
        <v>446</v>
      </c>
      <c r="G566" s="7" t="e">
        <f t="shared" ca="1" si="24"/>
        <v>#NAME?</v>
      </c>
      <c r="H566" s="29" t="s">
        <v>218</v>
      </c>
      <c r="I566" s="29" t="s">
        <v>41</v>
      </c>
      <c r="J566" s="7" t="str">
        <f t="shared" si="27"/>
        <v>Não</v>
      </c>
      <c r="K566" s="30">
        <v>45330</v>
      </c>
      <c r="L566" s="76">
        <v>45614</v>
      </c>
      <c r="M566" s="7" t="s">
        <v>100</v>
      </c>
      <c r="N566" s="31">
        <v>1.2E-2</v>
      </c>
      <c r="O566" s="7" t="s">
        <v>41</v>
      </c>
      <c r="P566" s="32">
        <v>0</v>
      </c>
      <c r="Q566" s="33"/>
      <c r="R566" s="46" t="s">
        <v>1995</v>
      </c>
      <c r="S566" s="7" t="s">
        <v>220</v>
      </c>
      <c r="T566" s="7" t="s">
        <v>1993</v>
      </c>
      <c r="U566" s="7" t="s">
        <v>38</v>
      </c>
      <c r="V566" s="29" t="e">
        <f t="shared" ca="1" si="25"/>
        <v>#NAME?</v>
      </c>
      <c r="W566" s="7"/>
      <c r="X566" s="7"/>
      <c r="Y566" s="34" t="s">
        <v>222</v>
      </c>
      <c r="Z566" s="35"/>
      <c r="AA566" s="36">
        <v>45330</v>
      </c>
      <c r="AB566" s="37">
        <v>49075100013403</v>
      </c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>
        <v>0</v>
      </c>
      <c r="AT566" s="35">
        <v>527081.27</v>
      </c>
      <c r="AU566" s="35">
        <v>715155.64</v>
      </c>
      <c r="AV566" s="35">
        <v>718123.2</v>
      </c>
      <c r="AW566" s="35">
        <v>724373.3</v>
      </c>
      <c r="AX566" s="35">
        <v>831701.9</v>
      </c>
      <c r="AY566" s="35">
        <v>917997.9</v>
      </c>
      <c r="AZ566" s="35">
        <v>924501.84</v>
      </c>
      <c r="BA566" s="35">
        <v>0</v>
      </c>
      <c r="BB566" s="35" t="e">
        <f t="array" aca="1" ref="BB566" ca="1">_xludf.XLOOKUP(C566,'PL TOTAL D0'!A:A,'PL TOTAL D0'!C:C,"")</f>
        <v>#NAME?</v>
      </c>
    </row>
    <row r="567" spans="1:54" ht="15.75" customHeight="1">
      <c r="A567" s="28" t="s">
        <v>18</v>
      </c>
      <c r="B567" s="3" t="s">
        <v>1996</v>
      </c>
      <c r="C567" s="4" t="s">
        <v>1997</v>
      </c>
      <c r="D567" s="7" t="s">
        <v>19</v>
      </c>
      <c r="E567" s="7" t="s">
        <v>124</v>
      </c>
      <c r="F567" s="7" t="s">
        <v>354</v>
      </c>
      <c r="G567" s="7" t="e">
        <f t="shared" ca="1" si="24"/>
        <v>#NAME?</v>
      </c>
      <c r="H567" s="29" t="s">
        <v>227</v>
      </c>
      <c r="I567" s="29" t="s">
        <v>41</v>
      </c>
      <c r="J567" s="7" t="str">
        <f t="shared" si="27"/>
        <v>Não</v>
      </c>
      <c r="K567" s="30">
        <v>45118</v>
      </c>
      <c r="L567" s="7"/>
      <c r="M567" s="7" t="s">
        <v>100</v>
      </c>
      <c r="N567" s="31">
        <v>1.2E-2</v>
      </c>
      <c r="O567" s="7" t="s">
        <v>41</v>
      </c>
      <c r="P567" s="32">
        <v>0</v>
      </c>
      <c r="Q567" s="33"/>
      <c r="R567" s="33"/>
      <c r="S567" s="7" t="s">
        <v>220</v>
      </c>
      <c r="T567" s="7" t="s">
        <v>1998</v>
      </c>
      <c r="U567" s="7" t="s">
        <v>124</v>
      </c>
      <c r="V567" s="29" t="e">
        <f t="shared" ca="1" si="25"/>
        <v>#NAME?</v>
      </c>
      <c r="W567" s="7"/>
      <c r="X567" s="7"/>
      <c r="Y567" s="34" t="s">
        <v>222</v>
      </c>
      <c r="Z567" s="35"/>
      <c r="AA567" s="36">
        <v>45118</v>
      </c>
      <c r="AB567" s="37">
        <v>49075100012660</v>
      </c>
      <c r="AC567" s="35"/>
      <c r="AD567" s="35"/>
      <c r="AE567" s="35"/>
      <c r="AF567" s="35"/>
      <c r="AG567" s="35"/>
      <c r="AH567" s="35"/>
      <c r="AI567" s="35"/>
      <c r="AJ567" s="35"/>
      <c r="AK567" s="35">
        <v>0</v>
      </c>
      <c r="AL567" s="35">
        <v>236912.56</v>
      </c>
      <c r="AM567" s="35">
        <v>239432.92</v>
      </c>
      <c r="AN567" s="35">
        <v>268544.31</v>
      </c>
      <c r="AO567" s="35">
        <v>279721.99</v>
      </c>
      <c r="AP567" s="35">
        <v>281711.45</v>
      </c>
      <c r="AQ567" s="35">
        <v>316793.96000000002</v>
      </c>
      <c r="AR567" s="35">
        <v>319594.49</v>
      </c>
      <c r="AS567" s="35">
        <v>317694.94</v>
      </c>
      <c r="AT567" s="35">
        <v>316403.92</v>
      </c>
      <c r="AU567" s="35">
        <v>323401.14</v>
      </c>
      <c r="AV567" s="35">
        <v>337965.1</v>
      </c>
      <c r="AW567" s="35">
        <v>362639.4</v>
      </c>
      <c r="AX567" s="35">
        <v>375015.7</v>
      </c>
      <c r="AY567" s="35">
        <v>378255.55</v>
      </c>
      <c r="AZ567" s="35">
        <v>392839.56</v>
      </c>
      <c r="BA567" s="35">
        <v>406367.87</v>
      </c>
      <c r="BB567" s="35" t="e">
        <f t="array" aca="1" ref="BB567" ca="1">_xludf.XLOOKUP(C567,'PL TOTAL D0'!A:A,'PL TOTAL D0'!C:C,"")</f>
        <v>#NAME?</v>
      </c>
    </row>
    <row r="568" spans="1:54" ht="15.75" customHeight="1">
      <c r="A568" s="28" t="s">
        <v>18</v>
      </c>
      <c r="B568" s="3" t="s">
        <v>1999</v>
      </c>
      <c r="C568" s="4" t="s">
        <v>2000</v>
      </c>
      <c r="D568" s="7" t="s">
        <v>19</v>
      </c>
      <c r="E568" s="7" t="s">
        <v>20</v>
      </c>
      <c r="F568" s="7" t="s">
        <v>290</v>
      </c>
      <c r="G568" s="7" t="e">
        <f t="shared" ca="1" si="24"/>
        <v>#NAME?</v>
      </c>
      <c r="H568" s="29" t="s">
        <v>239</v>
      </c>
      <c r="I568" s="29" t="s">
        <v>240</v>
      </c>
      <c r="J568" s="7" t="str">
        <f t="shared" si="27"/>
        <v>Não</v>
      </c>
      <c r="K568" s="30">
        <v>45127</v>
      </c>
      <c r="L568" s="30"/>
      <c r="M568" s="7" t="s">
        <v>132</v>
      </c>
      <c r="N568" s="31">
        <v>2.5000000000000001E-2</v>
      </c>
      <c r="O568" s="7" t="s">
        <v>260</v>
      </c>
      <c r="P568" s="32">
        <v>0.2</v>
      </c>
      <c r="Q568" s="90"/>
      <c r="R568" s="90"/>
      <c r="S568" s="7" t="s">
        <v>220</v>
      </c>
      <c r="T568" s="7" t="s">
        <v>2001</v>
      </c>
      <c r="U568" s="7" t="s">
        <v>94</v>
      </c>
      <c r="V568" s="29" t="e">
        <f t="shared" ca="1" si="25"/>
        <v>#NAME?</v>
      </c>
      <c r="W568" s="7"/>
      <c r="X568" s="7"/>
      <c r="Y568" s="34" t="s">
        <v>222</v>
      </c>
      <c r="Z568" s="35"/>
      <c r="AA568" s="36">
        <v>45127</v>
      </c>
      <c r="AB568" s="37">
        <v>49075100009831</v>
      </c>
      <c r="AC568" s="35"/>
      <c r="AD568" s="35"/>
      <c r="AE568" s="35"/>
      <c r="AF568" s="35"/>
      <c r="AG568" s="35"/>
      <c r="AH568" s="35"/>
      <c r="AI568" s="35"/>
      <c r="AJ568" s="35"/>
      <c r="AK568" s="35">
        <v>0</v>
      </c>
      <c r="AL568" s="35">
        <v>51761.9</v>
      </c>
      <c r="AM568" s="35">
        <v>51743.98</v>
      </c>
      <c r="AN568" s="35">
        <v>50555.96</v>
      </c>
      <c r="AO568" s="35">
        <v>48256.800000000003</v>
      </c>
      <c r="AP568" s="35">
        <v>51908.81</v>
      </c>
      <c r="AQ568" s="35">
        <v>49827.07</v>
      </c>
      <c r="AR568" s="35">
        <v>47231.72</v>
      </c>
      <c r="AS568" s="35">
        <v>47847.12</v>
      </c>
      <c r="AT568" s="35">
        <v>48585.14</v>
      </c>
      <c r="AU568" s="35">
        <v>46484.02</v>
      </c>
      <c r="AV568" s="35">
        <v>452.33</v>
      </c>
      <c r="AW568" s="35">
        <v>454.32</v>
      </c>
      <c r="AX568" s="35">
        <v>455.35</v>
      </c>
      <c r="AY568" s="35">
        <v>456.34</v>
      </c>
      <c r="AZ568" s="35">
        <v>457.55</v>
      </c>
      <c r="BA568" s="35">
        <v>459.65</v>
      </c>
      <c r="BB568" s="35" t="e">
        <f t="array" aca="1" ref="BB568" ca="1">_xludf.XLOOKUP(C568,'PL TOTAL D0'!A:A,'PL TOTAL D0'!C:C,"")</f>
        <v>#NAME?</v>
      </c>
    </row>
    <row r="569" spans="1:54" ht="15.75" customHeight="1">
      <c r="A569" s="28" t="s">
        <v>18</v>
      </c>
      <c r="B569" s="14" t="s">
        <v>1999</v>
      </c>
      <c r="C569" s="4" t="s">
        <v>2002</v>
      </c>
      <c r="D569" s="7" t="s">
        <v>19</v>
      </c>
      <c r="E569" s="7" t="s">
        <v>20</v>
      </c>
      <c r="F569" s="7" t="s">
        <v>290</v>
      </c>
      <c r="G569" s="7" t="e">
        <f t="shared" ca="1" si="24"/>
        <v>#NAME?</v>
      </c>
      <c r="H569" s="29" t="s">
        <v>239</v>
      </c>
      <c r="I569" s="29" t="s">
        <v>240</v>
      </c>
      <c r="J569" s="7" t="str">
        <f t="shared" si="27"/>
        <v>Não</v>
      </c>
      <c r="K569" s="30">
        <v>45064</v>
      </c>
      <c r="L569" s="30"/>
      <c r="M569" s="7" t="s">
        <v>100</v>
      </c>
      <c r="N569" s="31">
        <v>1.2E-2</v>
      </c>
      <c r="O569" s="7" t="s">
        <v>41</v>
      </c>
      <c r="P569" s="32">
        <v>0</v>
      </c>
      <c r="Q569" s="33"/>
      <c r="R569" s="90"/>
      <c r="S569" s="7" t="s">
        <v>220</v>
      </c>
      <c r="T569" s="7" t="s">
        <v>2001</v>
      </c>
      <c r="U569" s="7" t="s">
        <v>94</v>
      </c>
      <c r="V569" s="29" t="e">
        <f t="shared" ca="1" si="25"/>
        <v>#NAME?</v>
      </c>
      <c r="W569" s="7"/>
      <c r="X569" s="7"/>
      <c r="Y569" s="34" t="s">
        <v>222</v>
      </c>
      <c r="Z569" s="35"/>
      <c r="AA569" s="36">
        <v>45064</v>
      </c>
      <c r="AB569" s="37">
        <v>49075100005508</v>
      </c>
      <c r="AC569" s="35"/>
      <c r="AD569" s="35"/>
      <c r="AE569" s="35"/>
      <c r="AF569" s="35"/>
      <c r="AG569" s="35"/>
      <c r="AH569" s="35">
        <v>0</v>
      </c>
      <c r="AI569" s="35">
        <v>0</v>
      </c>
      <c r="AJ569" s="35">
        <v>0</v>
      </c>
      <c r="AK569" s="35">
        <v>177711.3</v>
      </c>
      <c r="AL569" s="35">
        <v>128735.41</v>
      </c>
      <c r="AM569" s="35">
        <v>130008.98</v>
      </c>
      <c r="AN569" s="35">
        <v>131025.4</v>
      </c>
      <c r="AO569" s="35">
        <v>132166.66</v>
      </c>
      <c r="AP569" s="35">
        <v>133117.54</v>
      </c>
      <c r="AQ569" s="35">
        <v>118089.24</v>
      </c>
      <c r="AR569" s="35">
        <v>102899.13</v>
      </c>
      <c r="AS569" s="35">
        <v>103738.25</v>
      </c>
      <c r="AT569" s="35">
        <v>104723.2</v>
      </c>
      <c r="AU569" s="35">
        <v>105554.87</v>
      </c>
      <c r="AV569" s="35">
        <v>0</v>
      </c>
      <c r="AW569" s="35">
        <v>4.4000000000000004</v>
      </c>
      <c r="AX569" s="35">
        <v>4.4000000000000004</v>
      </c>
      <c r="AY569" s="35">
        <v>4.4000000000000004</v>
      </c>
      <c r="AZ569" s="35">
        <v>4.4000000000000004</v>
      </c>
      <c r="BA569" s="35">
        <v>4.4000000000000004</v>
      </c>
      <c r="BB569" s="35" t="e">
        <f t="array" aca="1" ref="BB569" ca="1">_xludf.XLOOKUP(C569,'PL TOTAL D0'!A:A,'PL TOTAL D0'!C:C,"")</f>
        <v>#NAME?</v>
      </c>
    </row>
    <row r="570" spans="1:54" ht="15.75" customHeight="1">
      <c r="A570" s="28" t="s">
        <v>18</v>
      </c>
      <c r="B570" s="14" t="s">
        <v>2003</v>
      </c>
      <c r="C570" s="4" t="s">
        <v>2004</v>
      </c>
      <c r="D570" s="7" t="s">
        <v>233</v>
      </c>
      <c r="E570" s="7" t="s">
        <v>38</v>
      </c>
      <c r="F570" s="7" t="s">
        <v>2005</v>
      </c>
      <c r="G570" s="7" t="e">
        <f t="shared" ca="1" si="24"/>
        <v>#NAME?</v>
      </c>
      <c r="H570" s="29" t="s">
        <v>227</v>
      </c>
      <c r="I570" s="29" t="s">
        <v>41</v>
      </c>
      <c r="J570" s="7" t="str">
        <f t="shared" si="27"/>
        <v>Sim</v>
      </c>
      <c r="K570" s="30">
        <v>45603</v>
      </c>
      <c r="L570" s="30"/>
      <c r="M570" s="7" t="s">
        <v>100</v>
      </c>
      <c r="N570" s="31">
        <v>1.2E-2</v>
      </c>
      <c r="O570" s="7" t="s">
        <v>41</v>
      </c>
      <c r="P570" s="32">
        <v>0</v>
      </c>
      <c r="Q570" s="33" t="s">
        <v>2006</v>
      </c>
      <c r="R570" s="90"/>
      <c r="S570" s="7" t="s">
        <v>220</v>
      </c>
      <c r="T570" s="7" t="s">
        <v>2007</v>
      </c>
      <c r="U570" s="7" t="s">
        <v>38</v>
      </c>
      <c r="V570" s="29" t="e">
        <f t="shared" ca="1" si="25"/>
        <v>#NAME?</v>
      </c>
      <c r="W570" s="7"/>
      <c r="X570" s="7" t="s">
        <v>32</v>
      </c>
      <c r="Y570" s="34"/>
      <c r="Z570" s="35"/>
      <c r="AA570" s="36"/>
      <c r="AB570" s="37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 t="e">
        <f t="array" aca="1" ref="BB570" ca="1">_xludf.XLOOKUP(C570,'PL TOTAL D0'!A:A,'PL TOTAL D0'!C:C,"")</f>
        <v>#NAME?</v>
      </c>
    </row>
    <row r="571" spans="1:54" ht="15.75" customHeight="1">
      <c r="A571" s="28" t="s">
        <v>18</v>
      </c>
      <c r="B571" s="3" t="s">
        <v>2008</v>
      </c>
      <c r="C571" s="4" t="s">
        <v>2009</v>
      </c>
      <c r="D571" s="7" t="s">
        <v>110</v>
      </c>
      <c r="E571" s="7" t="s">
        <v>38</v>
      </c>
      <c r="F571" s="7" t="s">
        <v>217</v>
      </c>
      <c r="G571" s="7" t="e">
        <f t="shared" ca="1" si="24"/>
        <v>#NAME?</v>
      </c>
      <c r="H571" s="29" t="s">
        <v>218</v>
      </c>
      <c r="I571" s="29" t="s">
        <v>41</v>
      </c>
      <c r="J571" s="7" t="str">
        <f t="shared" si="27"/>
        <v>Não</v>
      </c>
      <c r="K571" s="30">
        <v>45105</v>
      </c>
      <c r="L571" s="30">
        <v>45513</v>
      </c>
      <c r="M571" s="7" t="s">
        <v>138</v>
      </c>
      <c r="N571" s="31">
        <v>1.4999999999999999E-2</v>
      </c>
      <c r="O571" s="7" t="s">
        <v>29</v>
      </c>
      <c r="P571" s="32">
        <v>0.1</v>
      </c>
      <c r="Q571" s="33"/>
      <c r="R571" s="33" t="s">
        <v>1552</v>
      </c>
      <c r="S571" s="7" t="s">
        <v>220</v>
      </c>
      <c r="T571" s="7" t="s">
        <v>2010</v>
      </c>
      <c r="U571" s="7" t="s">
        <v>38</v>
      </c>
      <c r="V571" s="29" t="e">
        <f t="shared" ca="1" si="25"/>
        <v>#NAME?</v>
      </c>
      <c r="W571" s="7"/>
      <c r="X571" s="7"/>
      <c r="Y571" s="34" t="s">
        <v>330</v>
      </c>
      <c r="Z571" s="35"/>
      <c r="AA571" s="36">
        <v>45105</v>
      </c>
      <c r="AB571" s="37">
        <v>49075100007209</v>
      </c>
      <c r="AC571" s="35"/>
      <c r="AD571" s="35"/>
      <c r="AE571" s="35"/>
      <c r="AF571" s="35"/>
      <c r="AG571" s="35"/>
      <c r="AH571" s="35"/>
      <c r="AI571" s="35"/>
      <c r="AJ571" s="35"/>
      <c r="AK571" s="35">
        <v>144597.64000000001</v>
      </c>
      <c r="AL571" s="35">
        <v>249151.62</v>
      </c>
      <c r="AM571" s="35">
        <v>240637.98</v>
      </c>
      <c r="AN571" s="35">
        <v>222998.54</v>
      </c>
      <c r="AO571" s="35">
        <v>206781.25</v>
      </c>
      <c r="AP571" s="35">
        <v>204344.21</v>
      </c>
      <c r="AQ571" s="35">
        <v>208352.87</v>
      </c>
      <c r="AR571" s="35">
        <v>255201.5</v>
      </c>
      <c r="AS571" s="35">
        <v>249479.85</v>
      </c>
      <c r="AT571" s="35">
        <v>243986.61</v>
      </c>
      <c r="AU571" s="35">
        <v>233685.22</v>
      </c>
      <c r="AV571" s="35">
        <v>232346.8</v>
      </c>
      <c r="AW571" s="35">
        <v>232504.7</v>
      </c>
      <c r="AX571" s="35">
        <v>0</v>
      </c>
      <c r="AY571" s="35">
        <v>0</v>
      </c>
      <c r="AZ571" s="35">
        <v>0</v>
      </c>
      <c r="BA571" s="35">
        <v>0</v>
      </c>
      <c r="BB571" s="35" t="e">
        <f t="array" aca="1" ref="BB571" ca="1">_xludf.XLOOKUP(C571,'PL TOTAL D0'!A:A,'PL TOTAL D0'!C:C,"")</f>
        <v>#NAME?</v>
      </c>
    </row>
    <row r="572" spans="1:54" ht="15.75" customHeight="1">
      <c r="A572" s="28" t="s">
        <v>18</v>
      </c>
      <c r="B572" s="3" t="s">
        <v>2011</v>
      </c>
      <c r="C572" s="15" t="s">
        <v>2012</v>
      </c>
      <c r="D572" s="7" t="s">
        <v>110</v>
      </c>
      <c r="E572" s="7" t="s">
        <v>38</v>
      </c>
      <c r="F572" s="7" t="s">
        <v>217</v>
      </c>
      <c r="G572" s="7" t="e">
        <f t="shared" ca="1" si="24"/>
        <v>#NAME?</v>
      </c>
      <c r="H572" s="29" t="s">
        <v>218</v>
      </c>
      <c r="I572" s="29" t="s">
        <v>41</v>
      </c>
      <c r="J572" s="7" t="str">
        <f t="shared" si="27"/>
        <v>Não</v>
      </c>
      <c r="K572" s="30">
        <v>45345</v>
      </c>
      <c r="L572" s="30">
        <v>45540</v>
      </c>
      <c r="M572" s="7" t="s">
        <v>100</v>
      </c>
      <c r="N572" s="31">
        <v>1.2E-2</v>
      </c>
      <c r="O572" s="7" t="s">
        <v>41</v>
      </c>
      <c r="P572" s="32">
        <v>0</v>
      </c>
      <c r="Q572" s="33"/>
      <c r="R572" s="33" t="s">
        <v>1552</v>
      </c>
      <c r="S572" s="7" t="s">
        <v>220</v>
      </c>
      <c r="T572" s="12" t="s">
        <v>2010</v>
      </c>
      <c r="U572" s="7" t="s">
        <v>38</v>
      </c>
      <c r="V572" s="29" t="e">
        <f t="shared" ca="1" si="25"/>
        <v>#NAME?</v>
      </c>
      <c r="W572" s="7"/>
      <c r="X572" s="7"/>
      <c r="Y572" s="34" t="s">
        <v>330</v>
      </c>
      <c r="Z572" s="35"/>
      <c r="AA572" s="36">
        <v>45345</v>
      </c>
      <c r="AB572" s="37">
        <v>49075100013411</v>
      </c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>
        <v>0</v>
      </c>
      <c r="AT572" s="35">
        <v>0</v>
      </c>
      <c r="AU572" s="35">
        <v>0</v>
      </c>
      <c r="AV572" s="35">
        <v>0</v>
      </c>
      <c r="AW572" s="35">
        <v>0</v>
      </c>
      <c r="AX572" s="35">
        <v>0</v>
      </c>
      <c r="AY572" s="35">
        <v>0</v>
      </c>
      <c r="AZ572" s="35">
        <v>0</v>
      </c>
      <c r="BA572" s="35">
        <v>0</v>
      </c>
      <c r="BB572" s="35" t="e">
        <f t="array" aca="1" ref="BB572" ca="1">_xludf.XLOOKUP(C572,'PL TOTAL D0'!A:A,'PL TOTAL D0'!C:C,"")</f>
        <v>#NAME?</v>
      </c>
    </row>
    <row r="573" spans="1:54" ht="15.75" customHeight="1">
      <c r="A573" s="28" t="s">
        <v>18</v>
      </c>
      <c r="B573" s="3" t="s">
        <v>2013</v>
      </c>
      <c r="C573" s="15" t="s">
        <v>2014</v>
      </c>
      <c r="D573" s="7" t="s">
        <v>19</v>
      </c>
      <c r="E573" s="7" t="s">
        <v>38</v>
      </c>
      <c r="F573" s="7" t="s">
        <v>446</v>
      </c>
      <c r="G573" s="7" t="e">
        <f t="shared" ca="1" si="24"/>
        <v>#NAME?</v>
      </c>
      <c r="H573" s="29" t="s">
        <v>218</v>
      </c>
      <c r="I573" s="29" t="s">
        <v>41</v>
      </c>
      <c r="J573" s="7" t="str">
        <f t="shared" si="27"/>
        <v>Não</v>
      </c>
      <c r="K573" s="30">
        <v>45453</v>
      </c>
      <c r="L573" s="30">
        <v>45562</v>
      </c>
      <c r="M573" s="7" t="s">
        <v>100</v>
      </c>
      <c r="N573" s="31">
        <v>1.2E-2</v>
      </c>
      <c r="O573" s="7" t="s">
        <v>41</v>
      </c>
      <c r="P573" s="32">
        <v>0</v>
      </c>
      <c r="Q573" s="33"/>
      <c r="R573" s="33"/>
      <c r="S573" s="7" t="s">
        <v>220</v>
      </c>
      <c r="T573" s="12" t="s">
        <v>2015</v>
      </c>
      <c r="U573" s="7" t="s">
        <v>38</v>
      </c>
      <c r="V573" s="29" t="e">
        <f t="shared" ca="1" si="25"/>
        <v>#NAME?</v>
      </c>
      <c r="W573" s="7"/>
      <c r="X573" s="7" t="s">
        <v>49</v>
      </c>
      <c r="Y573" s="34" t="s">
        <v>222</v>
      </c>
      <c r="Z573" s="35"/>
      <c r="AA573" s="36">
        <v>45453</v>
      </c>
      <c r="AB573" s="37">
        <v>49075100015112</v>
      </c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>
        <v>694317.1</v>
      </c>
      <c r="AX573" s="35">
        <v>700710.6</v>
      </c>
      <c r="AY573" s="35">
        <v>707238.48</v>
      </c>
      <c r="AZ573" s="35">
        <v>711912.1</v>
      </c>
      <c r="BA573" s="35">
        <v>0</v>
      </c>
      <c r="BB573" s="35" t="e">
        <f t="array" aca="1" ref="BB573" ca="1">_xludf.XLOOKUP(C573,'PL TOTAL D0'!A:A,'PL TOTAL D0'!C:C,"")</f>
        <v>#NAME?</v>
      </c>
    </row>
    <row r="574" spans="1:54" ht="15.75" customHeight="1">
      <c r="A574" s="28" t="s">
        <v>18</v>
      </c>
      <c r="B574" s="78" t="s">
        <v>2016</v>
      </c>
      <c r="C574" s="4" t="s">
        <v>2017</v>
      </c>
      <c r="D574" s="7" t="s">
        <v>110</v>
      </c>
      <c r="E574" s="7" t="s">
        <v>38</v>
      </c>
      <c r="F574" s="7" t="s">
        <v>571</v>
      </c>
      <c r="G574" s="7" t="e">
        <f t="shared" ca="1" si="24"/>
        <v>#NAME?</v>
      </c>
      <c r="H574" s="29" t="s">
        <v>218</v>
      </c>
      <c r="I574" s="29" t="s">
        <v>41</v>
      </c>
      <c r="J574" s="7" t="str">
        <f t="shared" si="27"/>
        <v>Não</v>
      </c>
      <c r="K574" s="30">
        <v>45105</v>
      </c>
      <c r="L574" s="30">
        <v>45513</v>
      </c>
      <c r="M574" s="7" t="s">
        <v>100</v>
      </c>
      <c r="N574" s="31">
        <v>8.5000000000000006E-3</v>
      </c>
      <c r="O574" s="7" t="s">
        <v>41</v>
      </c>
      <c r="P574" s="32">
        <v>0</v>
      </c>
      <c r="Q574" s="33"/>
      <c r="R574" s="33" t="s">
        <v>777</v>
      </c>
      <c r="S574" s="7" t="s">
        <v>220</v>
      </c>
      <c r="T574" s="7" t="s">
        <v>2018</v>
      </c>
      <c r="U574" s="7" t="s">
        <v>31</v>
      </c>
      <c r="V574" s="29" t="e">
        <f t="shared" ca="1" si="25"/>
        <v>#NAME?</v>
      </c>
      <c r="W574" s="7"/>
      <c r="X574" s="7"/>
      <c r="Y574" s="34" t="s">
        <v>222</v>
      </c>
      <c r="Z574" s="35"/>
      <c r="AA574" s="36">
        <v>45105</v>
      </c>
      <c r="AB574" s="37">
        <v>49075100010153</v>
      </c>
      <c r="AC574" s="35"/>
      <c r="AD574" s="35"/>
      <c r="AE574" s="35"/>
      <c r="AF574" s="35"/>
      <c r="AG574" s="35"/>
      <c r="AH574" s="35"/>
      <c r="AI574" s="35"/>
      <c r="AJ574" s="35"/>
      <c r="AK574" s="35"/>
      <c r="AL574" s="35">
        <v>791856.43</v>
      </c>
      <c r="AM574" s="35">
        <v>817625.14</v>
      </c>
      <c r="AN574" s="35">
        <v>819516.43</v>
      </c>
      <c r="AO574" s="35">
        <v>885191.86</v>
      </c>
      <c r="AP574" s="35">
        <v>886981.65</v>
      </c>
      <c r="AQ574" s="35">
        <v>892805.98</v>
      </c>
      <c r="AR574" s="35">
        <v>883088.38</v>
      </c>
      <c r="AS574" s="35">
        <v>890559.72</v>
      </c>
      <c r="AT574" s="35">
        <v>898278.39</v>
      </c>
      <c r="AU574" s="35">
        <v>984105.29</v>
      </c>
      <c r="AV574" s="35">
        <v>992243.5</v>
      </c>
      <c r="AW574" s="35">
        <v>1000850</v>
      </c>
      <c r="AX574" s="35">
        <v>0</v>
      </c>
      <c r="AY574" s="35">
        <v>0</v>
      </c>
      <c r="AZ574" s="35">
        <v>0</v>
      </c>
      <c r="BA574" s="35">
        <v>0</v>
      </c>
      <c r="BB574" s="35" t="e">
        <f t="array" aca="1" ref="BB574" ca="1">_xludf.XLOOKUP(C574,'PL TOTAL D0'!A:A,'PL TOTAL D0'!C:C,"")</f>
        <v>#NAME?</v>
      </c>
    </row>
    <row r="575" spans="1:54" ht="15.75" customHeight="1">
      <c r="A575" s="28" t="s">
        <v>18</v>
      </c>
      <c r="B575" s="78" t="s">
        <v>2019</v>
      </c>
      <c r="C575" s="4" t="s">
        <v>2020</v>
      </c>
      <c r="D575" s="7" t="s">
        <v>110</v>
      </c>
      <c r="E575" s="7" t="s">
        <v>38</v>
      </c>
      <c r="F575" s="7" t="s">
        <v>2021</v>
      </c>
      <c r="G575" s="7" t="e">
        <f t="shared" ca="1" si="24"/>
        <v>#NAME?</v>
      </c>
      <c r="H575" s="29" t="s">
        <v>227</v>
      </c>
      <c r="I575" s="29" t="s">
        <v>41</v>
      </c>
      <c r="J575" s="7" t="str">
        <f t="shared" si="27"/>
        <v>Não</v>
      </c>
      <c r="K575" s="30">
        <v>45476</v>
      </c>
      <c r="L575" s="30"/>
      <c r="M575" s="7" t="s">
        <v>100</v>
      </c>
      <c r="N575" s="31">
        <v>1.2E-2</v>
      </c>
      <c r="O575" s="7" t="s">
        <v>41</v>
      </c>
      <c r="P575" s="32">
        <v>0</v>
      </c>
      <c r="Q575" s="33"/>
      <c r="R575" s="33"/>
      <c r="S575" s="7" t="s">
        <v>220</v>
      </c>
      <c r="T575" s="7" t="s">
        <v>2022</v>
      </c>
      <c r="U575" s="7" t="s">
        <v>112</v>
      </c>
      <c r="V575" s="29" t="e">
        <f t="shared" ca="1" si="25"/>
        <v>#NAME?</v>
      </c>
      <c r="W575" s="7"/>
      <c r="X575" s="7" t="s">
        <v>32</v>
      </c>
      <c r="Y575" s="34" t="s">
        <v>514</v>
      </c>
      <c r="Z575" s="35"/>
      <c r="AA575" s="36">
        <v>45476</v>
      </c>
      <c r="AB575" s="37">
        <v>49075100015368</v>
      </c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>
        <v>668651.19999999995</v>
      </c>
      <c r="AY575" s="35">
        <v>674921.15</v>
      </c>
      <c r="AZ575" s="35">
        <v>679682.94</v>
      </c>
      <c r="BA575" s="35">
        <v>685885.05</v>
      </c>
      <c r="BB575" s="35" t="e">
        <f t="array" aca="1" ref="BB575" ca="1">_xludf.XLOOKUP(C575,'PL TOTAL D0'!A:A,'PL TOTAL D0'!C:C,"")</f>
        <v>#NAME?</v>
      </c>
    </row>
    <row r="576" spans="1:54" ht="15.75" customHeight="1">
      <c r="A576" s="28" t="s">
        <v>18</v>
      </c>
      <c r="B576" s="3" t="s">
        <v>2023</v>
      </c>
      <c r="C576" s="4" t="s">
        <v>2024</v>
      </c>
      <c r="D576" s="7" t="s">
        <v>110</v>
      </c>
      <c r="E576" s="7" t="s">
        <v>38</v>
      </c>
      <c r="F576" s="7" t="s">
        <v>217</v>
      </c>
      <c r="G576" s="7" t="e">
        <f t="shared" ca="1" si="24"/>
        <v>#NAME?</v>
      </c>
      <c r="H576" s="29" t="s">
        <v>239</v>
      </c>
      <c r="I576" s="29" t="s">
        <v>286</v>
      </c>
      <c r="J576" s="7" t="str">
        <f t="shared" si="27"/>
        <v>Não</v>
      </c>
      <c r="K576" s="30">
        <v>45132</v>
      </c>
      <c r="L576" s="30"/>
      <c r="M576" s="7" t="s">
        <v>100</v>
      </c>
      <c r="N576" s="31">
        <v>7.0000000000000001E-3</v>
      </c>
      <c r="O576" s="7" t="s">
        <v>41</v>
      </c>
      <c r="P576" s="32">
        <v>0</v>
      </c>
      <c r="Q576" s="33"/>
      <c r="R576" s="33" t="s">
        <v>777</v>
      </c>
      <c r="S576" s="7" t="s">
        <v>220</v>
      </c>
      <c r="T576" s="7" t="s">
        <v>2025</v>
      </c>
      <c r="U576" s="7" t="s">
        <v>31</v>
      </c>
      <c r="V576" s="29" t="e">
        <f t="shared" ca="1" si="25"/>
        <v>#NAME?</v>
      </c>
      <c r="W576" s="7"/>
      <c r="X576" s="7"/>
      <c r="Y576" s="34" t="s">
        <v>330</v>
      </c>
      <c r="Z576" s="35"/>
      <c r="AA576" s="36">
        <v>45132</v>
      </c>
      <c r="AB576" s="37">
        <v>49075100007217</v>
      </c>
      <c r="AC576" s="35"/>
      <c r="AD576" s="35"/>
      <c r="AE576" s="35"/>
      <c r="AF576" s="35"/>
      <c r="AG576" s="35"/>
      <c r="AH576" s="35"/>
      <c r="AI576" s="35"/>
      <c r="AJ576" s="35"/>
      <c r="AK576" s="35"/>
      <c r="AL576" s="35">
        <v>565393.68000000005</v>
      </c>
      <c r="AM576" s="35">
        <v>544900.06999999995</v>
      </c>
      <c r="AN576" s="35">
        <v>512555.95</v>
      </c>
      <c r="AO576" s="35">
        <v>500246.61</v>
      </c>
      <c r="AP576" s="35">
        <v>486733.81</v>
      </c>
      <c r="AQ576" s="35">
        <v>463036.36</v>
      </c>
      <c r="AR576" s="35">
        <v>419820.89</v>
      </c>
      <c r="AS576" s="35">
        <v>396521.35</v>
      </c>
      <c r="AT576" s="35">
        <v>388775</v>
      </c>
      <c r="AU576" s="35">
        <v>369081.1</v>
      </c>
      <c r="AV576" s="35">
        <v>355948.6</v>
      </c>
      <c r="AW576" s="35">
        <v>443221.3</v>
      </c>
      <c r="AX576" s="35">
        <v>0</v>
      </c>
      <c r="AY576" s="35">
        <v>0</v>
      </c>
      <c r="AZ576" s="35">
        <v>0</v>
      </c>
      <c r="BA576" s="35">
        <v>0</v>
      </c>
      <c r="BB576" s="35" t="e">
        <f t="array" aca="1" ref="BB576" ca="1">_xludf.XLOOKUP(C576,'PL TOTAL D0'!A:A,'PL TOTAL D0'!C:C,"")</f>
        <v>#NAME?</v>
      </c>
    </row>
    <row r="577" spans="1:54" ht="15.75" customHeight="1">
      <c r="A577" s="28" t="s">
        <v>18</v>
      </c>
      <c r="B577" s="3" t="s">
        <v>2026</v>
      </c>
      <c r="C577" s="4" t="s">
        <v>2027</v>
      </c>
      <c r="D577" s="7" t="s">
        <v>19</v>
      </c>
      <c r="E577" s="7" t="s">
        <v>38</v>
      </c>
      <c r="F577" s="7" t="s">
        <v>446</v>
      </c>
      <c r="G577" s="7" t="e">
        <f t="shared" ca="1" si="24"/>
        <v>#NAME?</v>
      </c>
      <c r="H577" s="29" t="s">
        <v>227</v>
      </c>
      <c r="I577" s="29" t="s">
        <v>41</v>
      </c>
      <c r="J577" s="7" t="str">
        <f t="shared" si="27"/>
        <v>Não</v>
      </c>
      <c r="K577" s="30">
        <v>45158</v>
      </c>
      <c r="L577" s="30"/>
      <c r="M577" s="7" t="s">
        <v>949</v>
      </c>
      <c r="N577" s="31">
        <v>8.0000000000000002E-3</v>
      </c>
      <c r="O577" s="7" t="s">
        <v>41</v>
      </c>
      <c r="P577" s="32">
        <v>0</v>
      </c>
      <c r="Q577" s="33"/>
      <c r="R577" s="90"/>
      <c r="S577" s="7" t="s">
        <v>220</v>
      </c>
      <c r="T577" s="7" t="s">
        <v>2028</v>
      </c>
      <c r="U577" s="7" t="s">
        <v>38</v>
      </c>
      <c r="V577" s="29" t="e">
        <f t="shared" ca="1" si="25"/>
        <v>#NAME?</v>
      </c>
      <c r="W577" s="7"/>
      <c r="X577" s="7"/>
      <c r="Y577" s="34" t="s">
        <v>222</v>
      </c>
      <c r="Z577" s="35"/>
      <c r="AA577" s="36">
        <v>45158</v>
      </c>
      <c r="AB577" s="37">
        <v>49075100008418</v>
      </c>
      <c r="AC577" s="35"/>
      <c r="AD577" s="35"/>
      <c r="AE577" s="35"/>
      <c r="AF577" s="35"/>
      <c r="AG577" s="35"/>
      <c r="AH577" s="35"/>
      <c r="AI577" s="35">
        <v>0</v>
      </c>
      <c r="AJ577" s="35">
        <v>0</v>
      </c>
      <c r="AK577" s="35">
        <v>0</v>
      </c>
      <c r="AL577" s="35">
        <v>0</v>
      </c>
      <c r="AM577" s="35">
        <v>1194211.6200000001</v>
      </c>
      <c r="AN577" s="35">
        <v>1208400.83</v>
      </c>
      <c r="AO577" s="35">
        <v>1219197.6299999999</v>
      </c>
      <c r="AP577" s="35">
        <v>1229323.33</v>
      </c>
      <c r="AQ577" s="35">
        <v>1244149.42</v>
      </c>
      <c r="AR577" s="35">
        <v>1255754.27</v>
      </c>
      <c r="AS577" s="35">
        <v>1264467.51</v>
      </c>
      <c r="AT577" s="35">
        <v>1277140.44</v>
      </c>
      <c r="AU577" s="35">
        <v>1282517.68</v>
      </c>
      <c r="AV577" s="35">
        <v>1291567</v>
      </c>
      <c r="AW577" s="35">
        <v>1300141</v>
      </c>
      <c r="AX577" s="35">
        <v>1312629</v>
      </c>
      <c r="AY577" s="35">
        <v>1322982.42</v>
      </c>
      <c r="AZ577" s="35">
        <v>1335383.78</v>
      </c>
      <c r="BA577" s="35">
        <v>1347181.19</v>
      </c>
      <c r="BB577" s="35" t="e">
        <f t="array" aca="1" ref="BB577" ca="1">_xludf.XLOOKUP(C577,'PL TOTAL D0'!A:A,'PL TOTAL D0'!C:C,"")</f>
        <v>#NAME?</v>
      </c>
    </row>
    <row r="578" spans="1:54" ht="15.75" customHeight="1">
      <c r="A578" s="28" t="s">
        <v>18</v>
      </c>
      <c r="B578" s="3" t="s">
        <v>2026</v>
      </c>
      <c r="C578" s="4" t="s">
        <v>2029</v>
      </c>
      <c r="D578" s="7" t="s">
        <v>19</v>
      </c>
      <c r="E578" s="7" t="s">
        <v>38</v>
      </c>
      <c r="F578" s="7" t="s">
        <v>446</v>
      </c>
      <c r="G578" s="7" t="e">
        <f t="shared" ca="1" si="24"/>
        <v>#NAME?</v>
      </c>
      <c r="H578" s="29" t="s">
        <v>239</v>
      </c>
      <c r="I578" s="29" t="s">
        <v>240</v>
      </c>
      <c r="J578" s="7" t="str">
        <f t="shared" si="27"/>
        <v>Não</v>
      </c>
      <c r="K578" s="30">
        <v>45163</v>
      </c>
      <c r="L578" s="30"/>
      <c r="M578" s="7" t="s">
        <v>100</v>
      </c>
      <c r="N578" s="31">
        <v>1.2E-2</v>
      </c>
      <c r="O578" s="7" t="s">
        <v>41</v>
      </c>
      <c r="P578" s="32">
        <v>0</v>
      </c>
      <c r="Q578" s="33"/>
      <c r="R578" s="33" t="s">
        <v>2030</v>
      </c>
      <c r="S578" s="7" t="s">
        <v>220</v>
      </c>
      <c r="T578" s="7" t="s">
        <v>2028</v>
      </c>
      <c r="U578" s="7" t="s">
        <v>38</v>
      </c>
      <c r="V578" s="29" t="e">
        <f t="shared" ca="1" si="25"/>
        <v>#NAME?</v>
      </c>
      <c r="W578" s="7"/>
      <c r="X578" s="7"/>
      <c r="Y578" s="34" t="s">
        <v>222</v>
      </c>
      <c r="Z578" s="35"/>
      <c r="AA578" s="36">
        <v>45163</v>
      </c>
      <c r="AB578" s="37">
        <v>49075100011702</v>
      </c>
      <c r="AC578" s="35"/>
      <c r="AD578" s="35"/>
      <c r="AE578" s="35"/>
      <c r="AF578" s="35"/>
      <c r="AG578" s="35"/>
      <c r="AH578" s="35"/>
      <c r="AI578" s="35"/>
      <c r="AJ578" s="35"/>
      <c r="AK578" s="35">
        <v>0</v>
      </c>
      <c r="AL578" s="35">
        <v>0</v>
      </c>
      <c r="AM578" s="35">
        <v>0</v>
      </c>
      <c r="AN578" s="35">
        <v>0</v>
      </c>
      <c r="AO578" s="35">
        <v>0</v>
      </c>
      <c r="AP578" s="35">
        <v>0</v>
      </c>
      <c r="AQ578" s="35">
        <v>0</v>
      </c>
      <c r="AR578" s="35">
        <v>0</v>
      </c>
      <c r="AS578" s="35">
        <v>0</v>
      </c>
      <c r="AT578" s="35">
        <v>0</v>
      </c>
      <c r="AU578" s="35">
        <v>0</v>
      </c>
      <c r="AV578" s="35">
        <v>0</v>
      </c>
      <c r="AW578" s="35">
        <v>0</v>
      </c>
      <c r="AX578" s="35">
        <v>0</v>
      </c>
      <c r="AY578" s="35">
        <v>0</v>
      </c>
      <c r="AZ578" s="35">
        <v>0</v>
      </c>
      <c r="BA578" s="35">
        <v>0</v>
      </c>
      <c r="BB578" s="35" t="e">
        <f t="array" aca="1" ref="BB578" ca="1">_xludf.XLOOKUP(C578,'PL TOTAL D0'!A:A,'PL TOTAL D0'!C:C,"")</f>
        <v>#NAME?</v>
      </c>
    </row>
    <row r="579" spans="1:54" ht="15.75" customHeight="1">
      <c r="A579" s="28" t="s">
        <v>18</v>
      </c>
      <c r="B579" s="42" t="s">
        <v>2031</v>
      </c>
      <c r="C579" s="43" t="s">
        <v>2032</v>
      </c>
      <c r="D579" s="7" t="s">
        <v>123</v>
      </c>
      <c r="E579" s="7" t="s">
        <v>124</v>
      </c>
      <c r="F579" s="7" t="s">
        <v>125</v>
      </c>
      <c r="G579" s="7" t="e">
        <f t="shared" ca="1" si="24"/>
        <v>#NAME?</v>
      </c>
      <c r="H579" s="29" t="s">
        <v>227</v>
      </c>
      <c r="I579" s="29" t="s">
        <v>41</v>
      </c>
      <c r="J579" s="7" t="str">
        <f t="shared" si="27"/>
        <v>Não</v>
      </c>
      <c r="K579" s="30">
        <v>45387</v>
      </c>
      <c r="L579" s="30"/>
      <c r="M579" s="7" t="s">
        <v>100</v>
      </c>
      <c r="N579" s="31">
        <v>1.2E-2</v>
      </c>
      <c r="O579" s="7" t="s">
        <v>41</v>
      </c>
      <c r="P579" s="32">
        <v>0</v>
      </c>
      <c r="Q579" s="90"/>
      <c r="R579" s="90"/>
      <c r="S579" s="7" t="s">
        <v>220</v>
      </c>
      <c r="T579" s="6" t="s">
        <v>2033</v>
      </c>
      <c r="U579" s="7" t="s">
        <v>124</v>
      </c>
      <c r="V579" s="29" t="e">
        <f t="shared" ca="1" si="25"/>
        <v>#NAME?</v>
      </c>
      <c r="W579" s="7"/>
      <c r="X579" s="7"/>
      <c r="Y579" s="34" t="s">
        <v>222</v>
      </c>
      <c r="Z579" s="35"/>
      <c r="AA579" s="36">
        <v>45387</v>
      </c>
      <c r="AB579" s="37">
        <v>49075100014108</v>
      </c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>
        <v>419685.46</v>
      </c>
      <c r="AV579" s="35">
        <v>424040.7</v>
      </c>
      <c r="AW579" s="35">
        <v>423929</v>
      </c>
      <c r="AX579" s="35">
        <v>431118</v>
      </c>
      <c r="AY579" s="35">
        <v>459531.92</v>
      </c>
      <c r="AZ579" s="35">
        <v>464967.78</v>
      </c>
      <c r="BA579" s="35">
        <v>472770.54</v>
      </c>
      <c r="BB579" s="35" t="e">
        <f t="array" aca="1" ref="BB579" ca="1">_xludf.XLOOKUP(C579,'PL TOTAL D0'!A:A,'PL TOTAL D0'!C:C,"")</f>
        <v>#NAME?</v>
      </c>
    </row>
    <row r="580" spans="1:54" ht="15.75" customHeight="1">
      <c r="A580" s="28" t="s">
        <v>18</v>
      </c>
      <c r="B580" s="42" t="s">
        <v>2034</v>
      </c>
      <c r="C580" s="43" t="s">
        <v>2035</v>
      </c>
      <c r="D580" s="7" t="s">
        <v>19</v>
      </c>
      <c r="E580" s="7" t="s">
        <v>38</v>
      </c>
      <c r="F580" s="7" t="s">
        <v>1068</v>
      </c>
      <c r="G580" s="7" t="e">
        <f t="shared" ca="1" si="24"/>
        <v>#NAME?</v>
      </c>
      <c r="H580" s="29" t="s">
        <v>218</v>
      </c>
      <c r="I580" s="29" t="s">
        <v>41</v>
      </c>
      <c r="J580" s="7" t="str">
        <f t="shared" si="27"/>
        <v>Não</v>
      </c>
      <c r="K580" s="30">
        <v>45401</v>
      </c>
      <c r="L580" s="30">
        <v>45581</v>
      </c>
      <c r="M580" s="7" t="s">
        <v>28</v>
      </c>
      <c r="N580" s="31">
        <v>1.2E-2</v>
      </c>
      <c r="O580" s="7" t="s">
        <v>29</v>
      </c>
      <c r="P580" s="32">
        <v>0.1</v>
      </c>
      <c r="Q580" s="33"/>
      <c r="R580" s="90"/>
      <c r="S580" s="7" t="s">
        <v>220</v>
      </c>
      <c r="T580" s="6" t="s">
        <v>2036</v>
      </c>
      <c r="U580" s="7" t="s">
        <v>38</v>
      </c>
      <c r="V580" s="29" t="e">
        <f t="shared" ca="1" si="25"/>
        <v>#NAME?</v>
      </c>
      <c r="W580" s="7"/>
      <c r="X580" s="7" t="s">
        <v>32</v>
      </c>
      <c r="Y580" s="34" t="s">
        <v>222</v>
      </c>
      <c r="Z580" s="35"/>
      <c r="AA580" s="36">
        <v>45401</v>
      </c>
      <c r="AB580" s="37">
        <v>49075100014116</v>
      </c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>
        <v>967127.32</v>
      </c>
      <c r="AV580" s="35">
        <v>942343.1</v>
      </c>
      <c r="AW580" s="35">
        <v>936256.9</v>
      </c>
      <c r="AX580" s="35">
        <v>936541</v>
      </c>
      <c r="AY580" s="35">
        <v>946771.21</v>
      </c>
      <c r="AZ580" s="35">
        <v>925356.59</v>
      </c>
      <c r="BA580" s="35">
        <v>0</v>
      </c>
      <c r="BB580" s="35" t="e">
        <f t="array" aca="1" ref="BB580" ca="1">_xludf.XLOOKUP(C580,'PL TOTAL D0'!A:A,'PL TOTAL D0'!C:C,"")</f>
        <v>#NAME?</v>
      </c>
    </row>
    <row r="581" spans="1:54" ht="15" customHeight="1">
      <c r="A581" s="28" t="s">
        <v>18</v>
      </c>
      <c r="B581" s="3" t="s">
        <v>2037</v>
      </c>
      <c r="C581" s="4" t="s">
        <v>2038</v>
      </c>
      <c r="D581" s="7" t="s">
        <v>19</v>
      </c>
      <c r="E581" s="7" t="s">
        <v>124</v>
      </c>
      <c r="F581" s="7" t="s">
        <v>244</v>
      </c>
      <c r="G581" s="7" t="e">
        <f t="shared" ca="1" si="24"/>
        <v>#NAME?</v>
      </c>
      <c r="H581" s="29" t="s">
        <v>239</v>
      </c>
      <c r="I581" s="29" t="s">
        <v>1122</v>
      </c>
      <c r="J581" s="7" t="str">
        <f t="shared" si="27"/>
        <v>Sim</v>
      </c>
      <c r="K581" s="30">
        <v>44957</v>
      </c>
      <c r="L581" s="7"/>
      <c r="M581" s="7" t="s">
        <v>132</v>
      </c>
      <c r="N581" s="31">
        <v>1.2E-2</v>
      </c>
      <c r="O581" s="7" t="s">
        <v>260</v>
      </c>
      <c r="P581" s="32">
        <v>0.2</v>
      </c>
      <c r="Q581" s="71" t="s">
        <v>2039</v>
      </c>
      <c r="R581" s="33" t="s">
        <v>1912</v>
      </c>
      <c r="S581" s="7" t="s">
        <v>220</v>
      </c>
      <c r="T581" s="7" t="s">
        <v>2040</v>
      </c>
      <c r="U581" s="7" t="s">
        <v>124</v>
      </c>
      <c r="V581" s="29" t="e">
        <f t="shared" ca="1" si="25"/>
        <v>#NAME?</v>
      </c>
      <c r="W581" s="7"/>
      <c r="X581" s="7" t="s">
        <v>49</v>
      </c>
      <c r="Y581" s="34" t="s">
        <v>222</v>
      </c>
      <c r="Z581" s="35"/>
      <c r="AA581" s="36">
        <v>44957</v>
      </c>
      <c r="AB581" s="37">
        <v>49075100006164</v>
      </c>
      <c r="AC581" s="35"/>
      <c r="AD581" s="35"/>
      <c r="AE581" s="35"/>
      <c r="AF581" s="35">
        <v>11787.84</v>
      </c>
      <c r="AG581" s="35">
        <v>22682.07</v>
      </c>
      <c r="AH581" s="35">
        <v>26103.99</v>
      </c>
      <c r="AI581" s="35">
        <v>56051.76</v>
      </c>
      <c r="AJ581" s="35">
        <v>52222.99</v>
      </c>
      <c r="AK581" s="35">
        <v>54504.69</v>
      </c>
      <c r="AL581" s="35">
        <v>52409.24</v>
      </c>
      <c r="AM581" s="35">
        <v>49494.51</v>
      </c>
      <c r="AN581" s="35">
        <v>1410.83</v>
      </c>
      <c r="AO581" s="35">
        <v>397.94</v>
      </c>
      <c r="AP581" s="35">
        <v>452.52</v>
      </c>
      <c r="AQ581" s="35">
        <v>514.44000000000005</v>
      </c>
      <c r="AR581" s="35">
        <v>495.5</v>
      </c>
      <c r="AS581" s="35">
        <v>557.09</v>
      </c>
      <c r="AT581" s="35">
        <v>33853.440000000002</v>
      </c>
      <c r="AU581" s="35">
        <v>131448.95000000001</v>
      </c>
      <c r="AV581" s="35">
        <v>640452.80000000005</v>
      </c>
      <c r="AW581" s="35">
        <v>634993.9</v>
      </c>
      <c r="AX581" s="35">
        <v>660723.9</v>
      </c>
      <c r="AY581" s="35">
        <v>683641.81</v>
      </c>
      <c r="AZ581" s="35">
        <v>684619.83</v>
      </c>
      <c r="BA581" s="35">
        <v>482227.31</v>
      </c>
      <c r="BB581" s="35" t="e">
        <f t="array" aca="1" ref="BB581" ca="1">_xludf.XLOOKUP(C581,'PL TOTAL D0'!A:A,'PL TOTAL D0'!C:C,"")</f>
        <v>#NAME?</v>
      </c>
    </row>
    <row r="582" spans="1:54" ht="15" customHeight="1">
      <c r="A582" s="28" t="s">
        <v>18</v>
      </c>
      <c r="B582" s="3" t="s">
        <v>2037</v>
      </c>
      <c r="C582" s="4" t="s">
        <v>2041</v>
      </c>
      <c r="D582" s="7" t="s">
        <v>19</v>
      </c>
      <c r="E582" s="7" t="s">
        <v>124</v>
      </c>
      <c r="F582" s="7" t="s">
        <v>244</v>
      </c>
      <c r="G582" s="7" t="e">
        <f t="shared" ca="1" si="24"/>
        <v>#NAME?</v>
      </c>
      <c r="H582" s="29" t="s">
        <v>227</v>
      </c>
      <c r="I582" s="29" t="s">
        <v>41</v>
      </c>
      <c r="J582" s="7" t="str">
        <f t="shared" si="27"/>
        <v>Sim</v>
      </c>
      <c r="K582" s="30">
        <v>44957</v>
      </c>
      <c r="L582" s="7"/>
      <c r="M582" s="7" t="s">
        <v>100</v>
      </c>
      <c r="N582" s="31">
        <v>0.01</v>
      </c>
      <c r="O582" s="7" t="s">
        <v>41</v>
      </c>
      <c r="P582" s="32">
        <v>0</v>
      </c>
      <c r="Q582" s="162" t="s">
        <v>2042</v>
      </c>
      <c r="R582" s="33" t="s">
        <v>2043</v>
      </c>
      <c r="S582" s="7" t="s">
        <v>220</v>
      </c>
      <c r="T582" s="7" t="s">
        <v>2040</v>
      </c>
      <c r="U582" s="7" t="s">
        <v>124</v>
      </c>
      <c r="V582" s="29" t="e">
        <f t="shared" ca="1" si="25"/>
        <v>#NAME?</v>
      </c>
      <c r="W582" s="7"/>
      <c r="X582" s="7" t="s">
        <v>49</v>
      </c>
      <c r="Y582" s="34" t="s">
        <v>222</v>
      </c>
      <c r="Z582" s="35"/>
      <c r="AA582" s="36">
        <v>44957</v>
      </c>
      <c r="AB582" s="37">
        <v>49075100006156</v>
      </c>
      <c r="AC582" s="35"/>
      <c r="AD582" s="35"/>
      <c r="AE582" s="35"/>
      <c r="AF582" s="35">
        <v>817484.12</v>
      </c>
      <c r="AG582" s="35">
        <v>2780380.17</v>
      </c>
      <c r="AH582" s="35">
        <v>2812325.28</v>
      </c>
      <c r="AI582" s="35">
        <v>3204638.15</v>
      </c>
      <c r="AJ582" s="35">
        <v>3239178.93</v>
      </c>
      <c r="AK582" s="35">
        <v>3268216.61</v>
      </c>
      <c r="AL582" s="35">
        <v>3297963.12</v>
      </c>
      <c r="AM582" s="35">
        <v>3323567.62</v>
      </c>
      <c r="AN582" s="35">
        <v>3322940.36</v>
      </c>
      <c r="AO582" s="35">
        <v>3316293.09</v>
      </c>
      <c r="AP582" s="35">
        <v>3365051.12</v>
      </c>
      <c r="AQ582" s="35">
        <v>3412356.99</v>
      </c>
      <c r="AR582" s="35">
        <v>3403625.52</v>
      </c>
      <c r="AS582" s="35">
        <v>3428944.68</v>
      </c>
      <c r="AT582" s="35">
        <v>3431369.99</v>
      </c>
      <c r="AU582" s="35">
        <v>3288861.95</v>
      </c>
      <c r="AV582" s="35">
        <v>2799431</v>
      </c>
      <c r="AW582" s="35">
        <v>2816108</v>
      </c>
      <c r="AX582" s="35">
        <v>2835090</v>
      </c>
      <c r="AY582" s="35">
        <v>2827092.43</v>
      </c>
      <c r="AZ582" s="35">
        <v>2845704</v>
      </c>
      <c r="BA582" s="35">
        <v>3102839.49</v>
      </c>
      <c r="BB582" s="35" t="e">
        <f t="array" aca="1" ref="BB582" ca="1">_xludf.XLOOKUP(C582,'PL TOTAL D0'!A:A,'PL TOTAL D0'!C:C,"")</f>
        <v>#NAME?</v>
      </c>
    </row>
    <row r="583" spans="1:54" ht="15" customHeight="1">
      <c r="A583" s="28" t="s">
        <v>18</v>
      </c>
      <c r="B583" s="3" t="s">
        <v>2044</v>
      </c>
      <c r="C583" s="4" t="s">
        <v>2045</v>
      </c>
      <c r="D583" s="7" t="s">
        <v>233</v>
      </c>
      <c r="E583" s="7" t="s">
        <v>38</v>
      </c>
      <c r="F583" s="7" t="s">
        <v>413</v>
      </c>
      <c r="G583" s="7" t="e">
        <f t="shared" ca="1" si="24"/>
        <v>#NAME?</v>
      </c>
      <c r="H583" s="29" t="s">
        <v>227</v>
      </c>
      <c r="I583" s="29" t="s">
        <v>41</v>
      </c>
      <c r="J583" s="7" t="str">
        <f t="shared" si="27"/>
        <v>Não</v>
      </c>
      <c r="K583" s="30">
        <v>45518</v>
      </c>
      <c r="L583" s="7"/>
      <c r="M583" s="7" t="s">
        <v>100</v>
      </c>
      <c r="N583" s="31">
        <v>1.2E-2</v>
      </c>
      <c r="O583" s="7" t="s">
        <v>41</v>
      </c>
      <c r="P583" s="32">
        <v>0</v>
      </c>
      <c r="Q583" s="28"/>
      <c r="R583" s="33"/>
      <c r="S583" s="7" t="s">
        <v>220</v>
      </c>
      <c r="T583" s="7" t="s">
        <v>2046</v>
      </c>
      <c r="U583" s="7" t="s">
        <v>38</v>
      </c>
      <c r="V583" s="29" t="e">
        <f t="shared" ca="1" si="25"/>
        <v>#NAME?</v>
      </c>
      <c r="W583" s="7"/>
      <c r="X583" s="7" t="s">
        <v>32</v>
      </c>
      <c r="Y583" s="34" t="s">
        <v>222</v>
      </c>
      <c r="Z583" s="35"/>
      <c r="AA583" s="35"/>
      <c r="AB583" s="37">
        <v>49075100015546</v>
      </c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>
        <v>201972.21</v>
      </c>
      <c r="AZ583" s="35">
        <v>203364.18</v>
      </c>
      <c r="BA583" s="35">
        <v>205228.66</v>
      </c>
      <c r="BB583" s="35" t="e">
        <f t="array" aca="1" ref="BB583" ca="1">_xludf.XLOOKUP(C583,'PL TOTAL D0'!A:A,'PL TOTAL D0'!C:C,"")</f>
        <v>#NAME?</v>
      </c>
    </row>
    <row r="584" spans="1:54" ht="15.75" customHeight="1">
      <c r="A584" s="28" t="s">
        <v>18</v>
      </c>
      <c r="B584" s="14" t="s">
        <v>2047</v>
      </c>
      <c r="C584" s="4" t="s">
        <v>2048</v>
      </c>
      <c r="D584" s="7" t="s">
        <v>19</v>
      </c>
      <c r="E584" s="7" t="s">
        <v>124</v>
      </c>
      <c r="F584" s="7" t="s">
        <v>238</v>
      </c>
      <c r="G584" s="7" t="e">
        <f t="shared" ca="1" si="24"/>
        <v>#NAME?</v>
      </c>
      <c r="H584" s="29" t="s">
        <v>239</v>
      </c>
      <c r="I584" s="29" t="s">
        <v>240</v>
      </c>
      <c r="J584" s="7" t="str">
        <f t="shared" si="27"/>
        <v>Não</v>
      </c>
      <c r="K584" s="30">
        <v>45163</v>
      </c>
      <c r="L584" s="7"/>
      <c r="M584" s="7" t="s">
        <v>100</v>
      </c>
      <c r="N584" s="31">
        <v>1.2E-2</v>
      </c>
      <c r="O584" s="7" t="s">
        <v>41</v>
      </c>
      <c r="P584" s="32">
        <v>0</v>
      </c>
      <c r="Q584" s="47"/>
      <c r="R584" s="47"/>
      <c r="S584" s="7" t="s">
        <v>220</v>
      </c>
      <c r="T584" s="7" t="s">
        <v>2049</v>
      </c>
      <c r="U584" s="7" t="s">
        <v>124</v>
      </c>
      <c r="V584" s="29" t="e">
        <f t="shared" ca="1" si="25"/>
        <v>#NAME?</v>
      </c>
      <c r="W584" s="7"/>
      <c r="X584" s="7"/>
      <c r="Y584" s="34" t="s">
        <v>222</v>
      </c>
      <c r="Z584" s="35"/>
      <c r="AA584" s="36">
        <v>45163</v>
      </c>
      <c r="AB584" s="37">
        <v>49075100011710</v>
      </c>
      <c r="AC584" s="35"/>
      <c r="AD584" s="35"/>
      <c r="AE584" s="35"/>
      <c r="AF584" s="35"/>
      <c r="AG584" s="35"/>
      <c r="AH584" s="35"/>
      <c r="AI584" s="35"/>
      <c r="AJ584" s="35"/>
      <c r="AK584" s="35"/>
      <c r="AL584" s="35">
        <v>0</v>
      </c>
      <c r="AM584" s="35">
        <v>0</v>
      </c>
      <c r="AN584" s="35">
        <v>0</v>
      </c>
      <c r="AO584" s="35">
        <v>0</v>
      </c>
      <c r="AP584" s="35">
        <v>0</v>
      </c>
      <c r="AQ584" s="35">
        <v>0</v>
      </c>
      <c r="AR584" s="35">
        <v>0</v>
      </c>
      <c r="AS584" s="35">
        <v>0</v>
      </c>
      <c r="AT584" s="35">
        <v>0</v>
      </c>
      <c r="AU584" s="35">
        <v>0</v>
      </c>
      <c r="AV584" s="35">
        <v>0</v>
      </c>
      <c r="AW584" s="35">
        <v>0</v>
      </c>
      <c r="AX584" s="35">
        <v>0</v>
      </c>
      <c r="AY584" s="35">
        <v>0</v>
      </c>
      <c r="AZ584" s="35">
        <v>0</v>
      </c>
      <c r="BA584" s="35">
        <v>0</v>
      </c>
      <c r="BB584" s="35" t="e">
        <f t="array" aca="1" ref="BB584" ca="1">_xludf.XLOOKUP(C584,'PL TOTAL D0'!A:A,'PL TOTAL D0'!C:C,"")</f>
        <v>#NAME?</v>
      </c>
    </row>
    <row r="585" spans="1:54" ht="15.75" customHeight="1">
      <c r="A585" s="28" t="s">
        <v>18</v>
      </c>
      <c r="B585" s="3" t="s">
        <v>2050</v>
      </c>
      <c r="C585" s="4" t="s">
        <v>2051</v>
      </c>
      <c r="D585" s="7" t="s">
        <v>19</v>
      </c>
      <c r="E585" s="7" t="s">
        <v>20</v>
      </c>
      <c r="F585" s="7" t="s">
        <v>339</v>
      </c>
      <c r="G585" s="7" t="e">
        <f t="shared" ca="1" si="24"/>
        <v>#NAME?</v>
      </c>
      <c r="H585" s="29" t="s">
        <v>239</v>
      </c>
      <c r="I585" s="29" t="s">
        <v>240</v>
      </c>
      <c r="J585" s="7" t="str">
        <f t="shared" si="27"/>
        <v>Não</v>
      </c>
      <c r="K585" s="30">
        <v>45163</v>
      </c>
      <c r="L585" s="30"/>
      <c r="M585" s="7" t="s">
        <v>100</v>
      </c>
      <c r="N585" s="31">
        <v>1.2E-2</v>
      </c>
      <c r="O585" s="7" t="s">
        <v>41</v>
      </c>
      <c r="P585" s="32">
        <v>0</v>
      </c>
      <c r="Q585" s="90"/>
      <c r="R585" s="33" t="s">
        <v>1946</v>
      </c>
      <c r="S585" s="7" t="s">
        <v>220</v>
      </c>
      <c r="T585" s="7" t="s">
        <v>2052</v>
      </c>
      <c r="U585" s="7" t="s">
        <v>94</v>
      </c>
      <c r="V585" s="29" t="e">
        <f t="shared" ca="1" si="25"/>
        <v>#NAME?</v>
      </c>
      <c r="W585" s="7"/>
      <c r="X585" s="7"/>
      <c r="Y585" s="34" t="s">
        <v>222</v>
      </c>
      <c r="Z585" s="35"/>
      <c r="AA585" s="36">
        <v>45163</v>
      </c>
      <c r="AB585" s="37">
        <v>49075100011729</v>
      </c>
      <c r="AC585" s="35"/>
      <c r="AD585" s="35"/>
      <c r="AE585" s="35"/>
      <c r="AF585" s="35"/>
      <c r="AG585" s="35"/>
      <c r="AH585" s="35"/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  <c r="AN585" s="35">
        <v>0</v>
      </c>
      <c r="AO585" s="35">
        <v>0</v>
      </c>
      <c r="AP585" s="35">
        <v>0</v>
      </c>
      <c r="AQ585" s="35">
        <v>0</v>
      </c>
      <c r="AR585" s="35">
        <v>0</v>
      </c>
      <c r="AS585" s="35">
        <v>0</v>
      </c>
      <c r="AT585" s="35">
        <v>0</v>
      </c>
      <c r="AU585" s="35">
        <v>0</v>
      </c>
      <c r="AV585" s="35">
        <v>0</v>
      </c>
      <c r="AW585" s="35">
        <v>0</v>
      </c>
      <c r="AX585" s="35">
        <v>0</v>
      </c>
      <c r="AY585" s="35">
        <v>0</v>
      </c>
      <c r="AZ585" s="35">
        <v>0</v>
      </c>
      <c r="BA585" s="35">
        <v>0</v>
      </c>
      <c r="BB585" s="35" t="e">
        <f t="array" aca="1" ref="BB585" ca="1">_xludf.XLOOKUP(C585,'PL TOTAL D0'!A:A,'PL TOTAL D0'!C:C,"")</f>
        <v>#NAME?</v>
      </c>
    </row>
    <row r="586" spans="1:54" ht="15.75" customHeight="1">
      <c r="A586" s="28" t="s">
        <v>18</v>
      </c>
      <c r="B586" s="3" t="s">
        <v>2053</v>
      </c>
      <c r="C586" s="44" t="s">
        <v>2054</v>
      </c>
      <c r="D586" s="7" t="s">
        <v>19</v>
      </c>
      <c r="E586" s="7" t="s">
        <v>124</v>
      </c>
      <c r="F586" s="163" t="s">
        <v>238</v>
      </c>
      <c r="G586" s="7" t="e">
        <f t="shared" ca="1" si="24"/>
        <v>#NAME?</v>
      </c>
      <c r="H586" s="29" t="s">
        <v>239</v>
      </c>
      <c r="I586" s="29" t="s">
        <v>240</v>
      </c>
      <c r="J586" s="7" t="str">
        <f t="shared" si="27"/>
        <v>Não</v>
      </c>
      <c r="K586" s="30">
        <v>45173</v>
      </c>
      <c r="L586" s="31"/>
      <c r="M586" s="7" t="s">
        <v>100</v>
      </c>
      <c r="N586" s="31">
        <v>1.2E-2</v>
      </c>
      <c r="O586" s="7" t="s">
        <v>41</v>
      </c>
      <c r="P586" s="32">
        <v>0</v>
      </c>
      <c r="Q586" s="164"/>
      <c r="R586" s="33"/>
      <c r="S586" s="7" t="s">
        <v>220</v>
      </c>
      <c r="T586" s="7" t="s">
        <v>2055</v>
      </c>
      <c r="U586" s="79" t="s">
        <v>124</v>
      </c>
      <c r="V586" s="29" t="e">
        <f t="shared" ca="1" si="25"/>
        <v>#NAME?</v>
      </c>
      <c r="W586" s="164"/>
      <c r="X586" s="164"/>
      <c r="Y586" s="33" t="s">
        <v>222</v>
      </c>
      <c r="Z586" s="164"/>
      <c r="AA586" s="165">
        <v>45173</v>
      </c>
      <c r="AB586" s="166">
        <v>49075100011737</v>
      </c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8">
        <v>0</v>
      </c>
      <c r="AN586" s="35">
        <v>70505.919999999998</v>
      </c>
      <c r="AO586" s="35">
        <v>71100.929999999993</v>
      </c>
      <c r="AP586" s="35">
        <v>71586.33</v>
      </c>
      <c r="AQ586" s="35">
        <v>72109.81</v>
      </c>
      <c r="AR586" s="35">
        <v>72717.95</v>
      </c>
      <c r="AS586" s="35">
        <v>73256.820000000007</v>
      </c>
      <c r="AT586" s="35">
        <v>73840.23</v>
      </c>
      <c r="AU586" s="35">
        <v>74216.2</v>
      </c>
      <c r="AV586" s="35">
        <v>74779.009999999995</v>
      </c>
      <c r="AW586" s="35">
        <v>75375.78</v>
      </c>
      <c r="AX586" s="35">
        <v>76015.42</v>
      </c>
      <c r="AY586" s="35">
        <v>0</v>
      </c>
      <c r="AZ586" s="35">
        <v>0</v>
      </c>
      <c r="BA586" s="35">
        <v>0</v>
      </c>
      <c r="BB586" s="35" t="e">
        <f t="array" aca="1" ref="BB586" ca="1">_xludf.XLOOKUP(C586,'PL TOTAL D0'!A:A,'PL TOTAL D0'!C:C,"")</f>
        <v>#NAME?</v>
      </c>
    </row>
    <row r="587" spans="1:54" ht="15.75" customHeight="1">
      <c r="A587" s="28" t="s">
        <v>18</v>
      </c>
      <c r="B587" s="3" t="s">
        <v>2056</v>
      </c>
      <c r="C587" s="4" t="s">
        <v>2057</v>
      </c>
      <c r="D587" s="7" t="s">
        <v>19</v>
      </c>
      <c r="E587" s="7" t="s">
        <v>38</v>
      </c>
      <c r="F587" s="7" t="s">
        <v>871</v>
      </c>
      <c r="G587" s="7" t="e">
        <f t="shared" ca="1" si="24"/>
        <v>#NAME?</v>
      </c>
      <c r="H587" s="29" t="s">
        <v>227</v>
      </c>
      <c r="I587" s="29" t="s">
        <v>41</v>
      </c>
      <c r="J587" s="7" t="str">
        <f t="shared" si="27"/>
        <v>Não</v>
      </c>
      <c r="K587" s="30">
        <v>44993</v>
      </c>
      <c r="L587" s="7"/>
      <c r="M587" s="7" t="s">
        <v>100</v>
      </c>
      <c r="N587" s="31">
        <v>7.0000000000000001E-3</v>
      </c>
      <c r="O587" s="7" t="s">
        <v>41</v>
      </c>
      <c r="P587" s="32">
        <v>0</v>
      </c>
      <c r="Q587" s="33"/>
      <c r="R587" s="90"/>
      <c r="S587" s="7" t="s">
        <v>220</v>
      </c>
      <c r="T587" s="7" t="s">
        <v>2058</v>
      </c>
      <c r="U587" s="7" t="s">
        <v>124</v>
      </c>
      <c r="V587" s="29" t="e">
        <f t="shared" ca="1" si="25"/>
        <v>#NAME?</v>
      </c>
      <c r="W587" s="7"/>
      <c r="X587" s="7"/>
      <c r="Y587" s="34" t="s">
        <v>222</v>
      </c>
      <c r="Z587" s="35"/>
      <c r="AA587" s="36">
        <v>44993</v>
      </c>
      <c r="AB587" s="37">
        <v>49075100009546</v>
      </c>
      <c r="AC587" s="35"/>
      <c r="AD587" s="35"/>
      <c r="AE587" s="35"/>
      <c r="AF587" s="35"/>
      <c r="AG587" s="35">
        <v>0</v>
      </c>
      <c r="AH587" s="35">
        <v>1604739.39</v>
      </c>
      <c r="AI587" s="35">
        <v>1473903.2</v>
      </c>
      <c r="AJ587" s="35">
        <v>1481389.2</v>
      </c>
      <c r="AK587" s="35">
        <v>1491823.87</v>
      </c>
      <c r="AL587" s="35">
        <v>1242237.8999999999</v>
      </c>
      <c r="AM587" s="35">
        <v>1248948.75</v>
      </c>
      <c r="AN587" s="35">
        <v>1248278.3500000001</v>
      </c>
      <c r="AO587" s="35">
        <v>1249070.19</v>
      </c>
      <c r="AP587" s="35">
        <v>1262605.28</v>
      </c>
      <c r="AQ587" s="35">
        <v>1269804.17</v>
      </c>
      <c r="AR587" s="35">
        <v>1268448.4099999999</v>
      </c>
      <c r="AS587" s="35">
        <v>1277858.49</v>
      </c>
      <c r="AT587" s="35">
        <v>1200219.25</v>
      </c>
      <c r="AU587" s="35">
        <v>1203299.21</v>
      </c>
      <c r="AV587" s="35">
        <v>1212906</v>
      </c>
      <c r="AW587" s="35">
        <v>1223279</v>
      </c>
      <c r="AX587" s="35">
        <v>1233758</v>
      </c>
      <c r="AY587" s="35">
        <v>1241548.74</v>
      </c>
      <c r="AZ587" s="35">
        <v>1248892.6100000001</v>
      </c>
      <c r="BA587" s="35">
        <v>1219590.08</v>
      </c>
      <c r="BB587" s="35" t="e">
        <f t="array" aca="1" ref="BB587" ca="1">_xludf.XLOOKUP(C587,'PL TOTAL D0'!A:A,'PL TOTAL D0'!C:C,"")</f>
        <v>#NAME?</v>
      </c>
    </row>
    <row r="588" spans="1:54" ht="15.75" customHeight="1">
      <c r="A588" s="28" t="s">
        <v>18</v>
      </c>
      <c r="B588" s="17" t="s">
        <v>2059</v>
      </c>
      <c r="C588" s="44" t="s">
        <v>2060</v>
      </c>
      <c r="D588" s="7" t="s">
        <v>110</v>
      </c>
      <c r="E588" s="7" t="s">
        <v>38</v>
      </c>
      <c r="F588" s="7" t="s">
        <v>217</v>
      </c>
      <c r="G588" s="7" t="e">
        <f t="shared" ca="1" si="24"/>
        <v>#NAME?</v>
      </c>
      <c r="H588" s="29" t="s">
        <v>218</v>
      </c>
      <c r="I588" s="29" t="s">
        <v>41</v>
      </c>
      <c r="J588" s="7" t="str">
        <f t="shared" si="27"/>
        <v>Não</v>
      </c>
      <c r="K588" s="30">
        <v>45184</v>
      </c>
      <c r="L588" s="30">
        <v>45525</v>
      </c>
      <c r="M588" s="7" t="s">
        <v>100</v>
      </c>
      <c r="N588" s="31">
        <v>8.0000000000000002E-3</v>
      </c>
      <c r="O588" s="7" t="s">
        <v>41</v>
      </c>
      <c r="P588" s="32">
        <v>0</v>
      </c>
      <c r="Q588" s="28"/>
      <c r="R588" s="69"/>
      <c r="S588" s="7" t="s">
        <v>220</v>
      </c>
      <c r="T588" s="7" t="s">
        <v>2061</v>
      </c>
      <c r="U588" s="79" t="s">
        <v>38</v>
      </c>
      <c r="V588" s="29" t="e">
        <f t="shared" ca="1" si="25"/>
        <v>#NAME?</v>
      </c>
      <c r="W588" s="164"/>
      <c r="X588" s="164"/>
      <c r="Y588" s="33" t="s">
        <v>222</v>
      </c>
      <c r="Z588" s="164"/>
      <c r="AA588" s="165">
        <v>45184</v>
      </c>
      <c r="AB588" s="166">
        <v>49075100011745</v>
      </c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8"/>
      <c r="AN588" s="35">
        <v>2545016.37</v>
      </c>
      <c r="AO588" s="35">
        <v>3615194.62</v>
      </c>
      <c r="AP588" s="35">
        <v>4149605.23</v>
      </c>
      <c r="AQ588" s="35">
        <v>4189690.54</v>
      </c>
      <c r="AR588" s="35">
        <v>4230755.17</v>
      </c>
      <c r="AS588" s="35">
        <v>4419040.9400000004</v>
      </c>
      <c r="AT588" s="35">
        <v>4460551.74</v>
      </c>
      <c r="AU588" s="35">
        <v>4494765.13</v>
      </c>
      <c r="AV588" s="35">
        <v>4536217</v>
      </c>
      <c r="AW588" s="35">
        <v>4576159</v>
      </c>
      <c r="AX588" s="35">
        <v>4613440</v>
      </c>
      <c r="AY588" s="35">
        <v>0</v>
      </c>
      <c r="AZ588" s="35">
        <v>0</v>
      </c>
      <c r="BA588" s="35">
        <v>0</v>
      </c>
      <c r="BB588" s="35" t="e">
        <f t="array" aca="1" ref="BB588" ca="1">_xludf.XLOOKUP(C588,'PL TOTAL D0'!A:A,'PL TOTAL D0'!C:C,"")</f>
        <v>#NAME?</v>
      </c>
    </row>
    <row r="589" spans="1:54" ht="15.75" customHeight="1">
      <c r="A589" s="28" t="s">
        <v>18</v>
      </c>
      <c r="B589" s="3" t="s">
        <v>2062</v>
      </c>
      <c r="C589" s="4" t="s">
        <v>2063</v>
      </c>
      <c r="D589" s="7" t="s">
        <v>19</v>
      </c>
      <c r="E589" s="7" t="s">
        <v>124</v>
      </c>
      <c r="F589" s="7" t="s">
        <v>244</v>
      </c>
      <c r="G589" s="7" t="e">
        <f t="shared" ca="1" si="24"/>
        <v>#NAME?</v>
      </c>
      <c r="H589" s="29" t="s">
        <v>239</v>
      </c>
      <c r="I589" s="29" t="s">
        <v>240</v>
      </c>
      <c r="J589" s="7" t="str">
        <f t="shared" si="27"/>
        <v>Não</v>
      </c>
      <c r="K589" s="30">
        <v>44951</v>
      </c>
      <c r="L589" s="7"/>
      <c r="M589" s="7" t="s">
        <v>100</v>
      </c>
      <c r="N589" s="31">
        <v>7.0000000000000001E-3</v>
      </c>
      <c r="O589" s="7" t="s">
        <v>41</v>
      </c>
      <c r="P589" s="32">
        <v>0</v>
      </c>
      <c r="Q589" s="90"/>
      <c r="R589" s="90"/>
      <c r="S589" s="7" t="s">
        <v>220</v>
      </c>
      <c r="T589" s="7" t="s">
        <v>2064</v>
      </c>
      <c r="U589" s="7" t="s">
        <v>124</v>
      </c>
      <c r="V589" s="29" t="e">
        <f t="shared" ca="1" si="25"/>
        <v>#NAME?</v>
      </c>
      <c r="W589" s="7"/>
      <c r="X589" s="7"/>
      <c r="Y589" s="34" t="s">
        <v>222</v>
      </c>
      <c r="Z589" s="35"/>
      <c r="AA589" s="36">
        <v>44951</v>
      </c>
      <c r="AB589" s="37">
        <v>49075100006172</v>
      </c>
      <c r="AC589" s="35"/>
      <c r="AD589" s="35"/>
      <c r="AE589" s="35"/>
      <c r="AF589" s="35">
        <v>116998.11</v>
      </c>
      <c r="AG589" s="35">
        <v>124923.21</v>
      </c>
      <c r="AH589" s="35">
        <v>110310.81</v>
      </c>
      <c r="AI589" s="35">
        <v>109478.85</v>
      </c>
      <c r="AJ589" s="35">
        <v>86217.05</v>
      </c>
      <c r="AK589" s="35">
        <v>50580.59</v>
      </c>
      <c r="AL589" s="35">
        <v>35709.370000000003</v>
      </c>
      <c r="AM589" s="35">
        <v>25952.12</v>
      </c>
      <c r="AN589" s="35">
        <v>22046.5</v>
      </c>
      <c r="AO589" s="35">
        <v>22262.6</v>
      </c>
      <c r="AP589" s="35">
        <v>20432.400000000001</v>
      </c>
      <c r="AQ589" s="35">
        <v>26.17</v>
      </c>
      <c r="AR589" s="35">
        <v>19.079999999999998</v>
      </c>
      <c r="AS589" s="35">
        <v>20.72</v>
      </c>
      <c r="AT589" s="35">
        <v>20.72</v>
      </c>
      <c r="AU589" s="35">
        <v>20.75</v>
      </c>
      <c r="AV589" s="35">
        <v>20.75</v>
      </c>
      <c r="AW589" s="35">
        <v>20.75</v>
      </c>
      <c r="AX589" s="35">
        <v>20.75</v>
      </c>
      <c r="AY589" s="35">
        <v>20.75</v>
      </c>
      <c r="AZ589" s="35">
        <v>20.75</v>
      </c>
      <c r="BA589" s="35">
        <v>20.75</v>
      </c>
      <c r="BB589" s="35" t="e">
        <f t="array" aca="1" ref="BB589" ca="1">_xludf.XLOOKUP(C589,'PL TOTAL D0'!A:A,'PL TOTAL D0'!C:C,"")</f>
        <v>#NAME?</v>
      </c>
    </row>
    <row r="590" spans="1:54" ht="17.25" customHeight="1">
      <c r="A590" s="28" t="s">
        <v>18</v>
      </c>
      <c r="B590" s="3" t="s">
        <v>2065</v>
      </c>
      <c r="C590" s="4" t="s">
        <v>2066</v>
      </c>
      <c r="D590" s="7" t="s">
        <v>19</v>
      </c>
      <c r="E590" s="7" t="s">
        <v>124</v>
      </c>
      <c r="F590" s="7" t="s">
        <v>244</v>
      </c>
      <c r="G590" s="7" t="e">
        <f t="shared" ca="1" si="24"/>
        <v>#NAME?</v>
      </c>
      <c r="H590" s="29" t="s">
        <v>227</v>
      </c>
      <c r="I590" s="29" t="s">
        <v>41</v>
      </c>
      <c r="J590" s="7" t="str">
        <f t="shared" si="27"/>
        <v>Não</v>
      </c>
      <c r="K590" s="30">
        <v>44949</v>
      </c>
      <c r="L590" s="7"/>
      <c r="M590" s="7" t="s">
        <v>100</v>
      </c>
      <c r="N590" s="31">
        <v>1.2E-2</v>
      </c>
      <c r="O590" s="7" t="s">
        <v>41</v>
      </c>
      <c r="P590" s="32">
        <v>0</v>
      </c>
      <c r="Q590" s="28"/>
      <c r="R590" s="33" t="s">
        <v>2067</v>
      </c>
      <c r="S590" s="7" t="s">
        <v>220</v>
      </c>
      <c r="T590" s="7" t="s">
        <v>2068</v>
      </c>
      <c r="U590" s="7" t="s">
        <v>124</v>
      </c>
      <c r="V590" s="29" t="e">
        <f t="shared" ca="1" si="25"/>
        <v>#NAME?</v>
      </c>
      <c r="W590" s="7"/>
      <c r="X590" s="7" t="s">
        <v>32</v>
      </c>
      <c r="Y590" s="34" t="s">
        <v>222</v>
      </c>
      <c r="Z590" s="35"/>
      <c r="AA590" s="36">
        <v>44949</v>
      </c>
      <c r="AB590" s="37">
        <v>49075100006180</v>
      </c>
      <c r="AC590" s="35"/>
      <c r="AD590" s="35"/>
      <c r="AE590" s="35"/>
      <c r="AF590" s="35">
        <v>1652218.89</v>
      </c>
      <c r="AG590" s="35">
        <v>1718110.98</v>
      </c>
      <c r="AH590" s="35">
        <v>1737740.56</v>
      </c>
      <c r="AI590" s="35">
        <v>1751867.31</v>
      </c>
      <c r="AJ590" s="35">
        <v>1769481.97</v>
      </c>
      <c r="AK590" s="35">
        <v>1781611.74</v>
      </c>
      <c r="AL590" s="35">
        <v>1795213.42</v>
      </c>
      <c r="AM590" s="35">
        <v>1805336.03</v>
      </c>
      <c r="AN590" s="35">
        <v>1810474.77</v>
      </c>
      <c r="AO590" s="35">
        <v>1815036.86</v>
      </c>
      <c r="AP590" s="35">
        <v>1842147.25</v>
      </c>
      <c r="AQ590" s="35">
        <v>1867845.05</v>
      </c>
      <c r="AR590" s="35">
        <v>1848323.25</v>
      </c>
      <c r="AS590" s="35">
        <v>1862905.58</v>
      </c>
      <c r="AT590" s="35">
        <v>1882119.94</v>
      </c>
      <c r="AU590" s="35">
        <v>1878261.46</v>
      </c>
      <c r="AV590" s="35">
        <v>1875811</v>
      </c>
      <c r="AW590" s="35">
        <v>1632139</v>
      </c>
      <c r="AX590" s="35">
        <v>1613226</v>
      </c>
      <c r="AY590" s="35">
        <v>1623777.3</v>
      </c>
      <c r="AZ590" s="35">
        <v>1635856.96</v>
      </c>
      <c r="BA590" s="35">
        <v>1829175.06</v>
      </c>
      <c r="BB590" s="35" t="e">
        <f t="array" aca="1" ref="BB590" ca="1">_xludf.XLOOKUP(C590,'PL TOTAL D0'!A:A,'PL TOTAL D0'!C:C,"")</f>
        <v>#NAME?</v>
      </c>
    </row>
    <row r="591" spans="1:54" ht="17.25" customHeight="1">
      <c r="A591" s="28" t="s">
        <v>18</v>
      </c>
      <c r="B591" s="3" t="s">
        <v>2065</v>
      </c>
      <c r="C591" s="4" t="s">
        <v>2069</v>
      </c>
      <c r="D591" s="7" t="s">
        <v>19</v>
      </c>
      <c r="E591" s="7" t="s">
        <v>124</v>
      </c>
      <c r="F591" s="7" t="s">
        <v>244</v>
      </c>
      <c r="G591" s="7" t="e">
        <f t="shared" ca="1" si="24"/>
        <v>#NAME?</v>
      </c>
      <c r="H591" s="29" t="s">
        <v>239</v>
      </c>
      <c r="I591" s="29" t="s">
        <v>1122</v>
      </c>
      <c r="J591" s="7" t="str">
        <f t="shared" si="27"/>
        <v>Não</v>
      </c>
      <c r="K591" s="30">
        <v>45432</v>
      </c>
      <c r="L591" s="7"/>
      <c r="M591" s="7" t="s">
        <v>132</v>
      </c>
      <c r="N591" s="31">
        <v>1.0999999999999999E-2</v>
      </c>
      <c r="O591" s="7" t="s">
        <v>260</v>
      </c>
      <c r="P591" s="32">
        <v>0.2</v>
      </c>
      <c r="Q591" s="28"/>
      <c r="R591" s="33"/>
      <c r="S591" s="7" t="s">
        <v>220</v>
      </c>
      <c r="T591" s="7" t="s">
        <v>2068</v>
      </c>
      <c r="U591" s="7" t="s">
        <v>124</v>
      </c>
      <c r="V591" s="29" t="e">
        <f t="shared" ca="1" si="25"/>
        <v>#NAME?</v>
      </c>
      <c r="W591" s="7"/>
      <c r="X591" s="7" t="s">
        <v>32</v>
      </c>
      <c r="Y591" s="34" t="s">
        <v>222</v>
      </c>
      <c r="Z591" s="35"/>
      <c r="AA591" s="36">
        <v>45432</v>
      </c>
      <c r="AB591" s="37">
        <v>49075100014590</v>
      </c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>
        <v>0</v>
      </c>
      <c r="AW591" s="35">
        <v>252060.9</v>
      </c>
      <c r="AX591" s="35">
        <v>275648.90000000002</v>
      </c>
      <c r="AY591" s="35">
        <v>281905.65999999997</v>
      </c>
      <c r="AZ591" s="35">
        <v>276392.7</v>
      </c>
      <c r="BA591" s="35">
        <v>89761.16</v>
      </c>
      <c r="BB591" s="35" t="e">
        <f t="array" aca="1" ref="BB591" ca="1">_xludf.XLOOKUP(C591,'PL TOTAL D0'!A:A,'PL TOTAL D0'!C:C,"")</f>
        <v>#NAME?</v>
      </c>
    </row>
    <row r="592" spans="1:54" ht="15.75" customHeight="1">
      <c r="A592" s="28" t="s">
        <v>18</v>
      </c>
      <c r="B592" s="3" t="s">
        <v>2070</v>
      </c>
      <c r="C592" s="4" t="s">
        <v>2071</v>
      </c>
      <c r="D592" s="7" t="s">
        <v>19</v>
      </c>
      <c r="E592" s="7" t="s">
        <v>124</v>
      </c>
      <c r="F592" s="7" t="s">
        <v>238</v>
      </c>
      <c r="G592" s="7" t="e">
        <f t="shared" ca="1" si="24"/>
        <v>#NAME?</v>
      </c>
      <c r="H592" s="29" t="s">
        <v>227</v>
      </c>
      <c r="I592" s="29" t="s">
        <v>41</v>
      </c>
      <c r="J592" s="7" t="str">
        <f t="shared" si="27"/>
        <v>Sim</v>
      </c>
      <c r="K592" s="30">
        <v>44957</v>
      </c>
      <c r="L592" s="7"/>
      <c r="M592" s="7" t="s">
        <v>100</v>
      </c>
      <c r="N592" s="31">
        <v>0.01</v>
      </c>
      <c r="O592" s="7" t="s">
        <v>41</v>
      </c>
      <c r="P592" s="32">
        <v>0</v>
      </c>
      <c r="Q592" s="33" t="s">
        <v>2072</v>
      </c>
      <c r="R592" s="33"/>
      <c r="S592" s="7" t="s">
        <v>220</v>
      </c>
      <c r="T592" s="7" t="s">
        <v>2073</v>
      </c>
      <c r="U592" s="7" t="s">
        <v>124</v>
      </c>
      <c r="V592" s="29" t="e">
        <f t="shared" ca="1" si="25"/>
        <v>#NAME?</v>
      </c>
      <c r="W592" s="7"/>
      <c r="X592" s="7"/>
      <c r="Y592" s="34" t="s">
        <v>222</v>
      </c>
      <c r="Z592" s="35"/>
      <c r="AA592" s="36">
        <v>44957</v>
      </c>
      <c r="AB592" s="37">
        <v>49075100006199</v>
      </c>
      <c r="AC592" s="35"/>
      <c r="AD592" s="35"/>
      <c r="AE592" s="35"/>
      <c r="AF592" s="35">
        <v>77520.320000000007</v>
      </c>
      <c r="AG592" s="35">
        <v>78310.67</v>
      </c>
      <c r="AH592" s="35">
        <v>79413.38</v>
      </c>
      <c r="AI592" s="35">
        <v>84128.08</v>
      </c>
      <c r="AJ592" s="35">
        <v>80132.509999999995</v>
      </c>
      <c r="AK592" s="35">
        <v>70966.44</v>
      </c>
      <c r="AL592" s="35">
        <v>71598.240000000005</v>
      </c>
      <c r="AM592" s="35">
        <v>67173.2</v>
      </c>
      <c r="AN592" s="35">
        <v>46567.55</v>
      </c>
      <c r="AO592" s="35">
        <v>86670.15</v>
      </c>
      <c r="AP592" s="35">
        <v>90825.27</v>
      </c>
      <c r="AQ592" s="35">
        <v>75577.759999999995</v>
      </c>
      <c r="AR592" s="35">
        <v>73095.179999999993</v>
      </c>
      <c r="AS592" s="35">
        <v>56074.58</v>
      </c>
      <c r="AT592" s="35">
        <v>53505.91</v>
      </c>
      <c r="AU592" s="35">
        <v>50057.03</v>
      </c>
      <c r="AV592" s="35">
        <v>45394.28</v>
      </c>
      <c r="AW592" s="35">
        <v>35310.379999999997</v>
      </c>
      <c r="AX592" s="35">
        <v>35609.629999999997</v>
      </c>
      <c r="AY592" s="35">
        <v>55024.88</v>
      </c>
      <c r="AZ592" s="35">
        <v>40156.18</v>
      </c>
      <c r="BA592" s="35">
        <v>35150.9</v>
      </c>
      <c r="BB592" s="35" t="e">
        <f t="array" aca="1" ref="BB592" ca="1">_xludf.XLOOKUP(C592,'PL TOTAL D0'!A:A,'PL TOTAL D0'!C:C,"")</f>
        <v>#NAME?</v>
      </c>
    </row>
    <row r="593" spans="1:54" ht="15.75" customHeight="1">
      <c r="A593" s="28" t="s">
        <v>18</v>
      </c>
      <c r="B593" s="3" t="s">
        <v>2074</v>
      </c>
      <c r="C593" s="4" t="s">
        <v>2075</v>
      </c>
      <c r="D593" s="7" t="s">
        <v>110</v>
      </c>
      <c r="E593" s="7" t="s">
        <v>38</v>
      </c>
      <c r="F593" s="7" t="s">
        <v>571</v>
      </c>
      <c r="G593" s="7" t="e">
        <f t="shared" ca="1" si="24"/>
        <v>#NAME?</v>
      </c>
      <c r="H593" s="29" t="s">
        <v>239</v>
      </c>
      <c r="I593" s="29" t="s">
        <v>286</v>
      </c>
      <c r="J593" s="7" t="s">
        <v>258</v>
      </c>
      <c r="K593" s="30">
        <v>45349</v>
      </c>
      <c r="L593" s="7"/>
      <c r="M593" s="7" t="s">
        <v>425</v>
      </c>
      <c r="N593" s="31">
        <v>5.0000000000000001E-3</v>
      </c>
      <c r="O593" s="7" t="s">
        <v>41</v>
      </c>
      <c r="P593" s="32">
        <v>0</v>
      </c>
      <c r="Q593" s="33"/>
      <c r="R593" s="33"/>
      <c r="S593" s="7" t="s">
        <v>220</v>
      </c>
      <c r="T593" s="7" t="s">
        <v>2076</v>
      </c>
      <c r="U593" s="7"/>
      <c r="V593" s="29" t="e">
        <f t="shared" ca="1" si="25"/>
        <v>#NAME?</v>
      </c>
      <c r="W593" s="7"/>
      <c r="X593" s="7"/>
      <c r="Y593" s="34"/>
      <c r="Z593" s="35"/>
      <c r="AA593" s="36">
        <v>45349</v>
      </c>
      <c r="AB593" s="37">
        <v>49075100013608</v>
      </c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>
        <v>446964.19</v>
      </c>
      <c r="AT593" s="35">
        <v>450866.14</v>
      </c>
      <c r="AU593" s="35">
        <v>453991.84</v>
      </c>
      <c r="AV593" s="35">
        <v>457590.4</v>
      </c>
      <c r="AW593" s="35">
        <v>460874.1</v>
      </c>
      <c r="AX593" s="35">
        <v>0</v>
      </c>
      <c r="AY593" s="35">
        <v>0</v>
      </c>
      <c r="AZ593" s="35">
        <v>0</v>
      </c>
      <c r="BA593" s="35">
        <v>0</v>
      </c>
      <c r="BB593" s="35" t="e">
        <f t="array" aca="1" ref="BB593" ca="1">_xludf.XLOOKUP(C593,'PL TOTAL D0'!A:A,'PL TOTAL D0'!C:C,"")</f>
        <v>#NAME?</v>
      </c>
    </row>
    <row r="594" spans="1:54" ht="15" customHeight="1">
      <c r="A594" s="28" t="s">
        <v>18</v>
      </c>
      <c r="B594" s="17" t="s">
        <v>2077</v>
      </c>
      <c r="C594" s="44" t="s">
        <v>2078</v>
      </c>
      <c r="D594" s="7" t="s">
        <v>19</v>
      </c>
      <c r="E594" s="7" t="s">
        <v>20</v>
      </c>
      <c r="F594" s="7" t="s">
        <v>339</v>
      </c>
      <c r="G594" s="7" t="e">
        <f t="shared" ca="1" si="24"/>
        <v>#NAME?</v>
      </c>
      <c r="H594" s="29" t="s">
        <v>227</v>
      </c>
      <c r="I594" s="29" t="s">
        <v>41</v>
      </c>
      <c r="J594" s="7" t="str">
        <f t="shared" ref="J594:J606" si="28">IF(Q594=0,"Não","Sim")</f>
        <v>Sim</v>
      </c>
      <c r="K594" s="30">
        <v>45188</v>
      </c>
      <c r="L594" s="30"/>
      <c r="M594" s="7" t="s">
        <v>100</v>
      </c>
      <c r="N594" s="31">
        <v>1.2E-2</v>
      </c>
      <c r="O594" s="7" t="s">
        <v>41</v>
      </c>
      <c r="P594" s="32">
        <v>0</v>
      </c>
      <c r="Q594" s="33" t="s">
        <v>2079</v>
      </c>
      <c r="R594" s="90"/>
      <c r="S594" s="7" t="s">
        <v>220</v>
      </c>
      <c r="T594" s="7" t="s">
        <v>2080</v>
      </c>
      <c r="U594" s="7" t="s">
        <v>94</v>
      </c>
      <c r="V594" s="29" t="e">
        <f t="shared" ca="1" si="25"/>
        <v>#NAME?</v>
      </c>
      <c r="W594" s="7"/>
      <c r="X594" s="7"/>
      <c r="Y594" s="34" t="s">
        <v>222</v>
      </c>
      <c r="Z594" s="35"/>
      <c r="AA594" s="36">
        <v>45188</v>
      </c>
      <c r="AB594" s="37">
        <v>49075100011761</v>
      </c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>
        <v>0</v>
      </c>
      <c r="AO594" s="35">
        <v>0</v>
      </c>
      <c r="AP594" s="35">
        <v>51205.919999999998</v>
      </c>
      <c r="AQ594" s="35">
        <v>55414.38</v>
      </c>
      <c r="AR594" s="35">
        <v>55914.48</v>
      </c>
      <c r="AS594" s="35">
        <v>56330.84</v>
      </c>
      <c r="AT594" s="35">
        <v>56802</v>
      </c>
      <c r="AU594" s="35">
        <v>58242.94</v>
      </c>
      <c r="AV594" s="35">
        <v>59719.43</v>
      </c>
      <c r="AW594" s="35">
        <v>68125.42</v>
      </c>
      <c r="AX594" s="35">
        <v>123569</v>
      </c>
      <c r="AY594" s="35">
        <v>129444.74</v>
      </c>
      <c r="AZ594" s="35">
        <v>133897.38</v>
      </c>
      <c r="BA594" s="35">
        <v>140163.72</v>
      </c>
      <c r="BB594" s="35" t="e">
        <f t="array" aca="1" ref="BB594" ca="1">_xludf.XLOOKUP(C594,'PL TOTAL D0'!A:A,'PL TOTAL D0'!C:C,"")</f>
        <v>#NAME?</v>
      </c>
    </row>
    <row r="595" spans="1:54" ht="15" customHeight="1">
      <c r="A595" s="28" t="s">
        <v>18</v>
      </c>
      <c r="B595" s="41" t="s">
        <v>2077</v>
      </c>
      <c r="C595" s="39" t="s">
        <v>2081</v>
      </c>
      <c r="D595" s="7" t="s">
        <v>19</v>
      </c>
      <c r="E595" s="7" t="s">
        <v>20</v>
      </c>
      <c r="F595" s="7" t="s">
        <v>339</v>
      </c>
      <c r="G595" s="7" t="e">
        <f t="shared" ca="1" si="24"/>
        <v>#NAME?</v>
      </c>
      <c r="H595" s="29" t="s">
        <v>227</v>
      </c>
      <c r="I595" s="29" t="s">
        <v>41</v>
      </c>
      <c r="J595" s="7" t="str">
        <f t="shared" si="28"/>
        <v>Sim</v>
      </c>
      <c r="K595" s="30">
        <v>45212</v>
      </c>
      <c r="L595" s="30"/>
      <c r="M595" s="7" t="s">
        <v>100</v>
      </c>
      <c r="N595" s="31">
        <v>1.2E-2</v>
      </c>
      <c r="O595" s="7" t="s">
        <v>41</v>
      </c>
      <c r="P595" s="32">
        <v>0</v>
      </c>
      <c r="Q595" s="33" t="s">
        <v>2079</v>
      </c>
      <c r="R595" s="90"/>
      <c r="S595" s="7" t="s">
        <v>220</v>
      </c>
      <c r="T595" s="7" t="s">
        <v>2080</v>
      </c>
      <c r="U595" s="7" t="s">
        <v>94</v>
      </c>
      <c r="V595" s="29" t="e">
        <f t="shared" ca="1" si="25"/>
        <v>#NAME?</v>
      </c>
      <c r="W595" s="7"/>
      <c r="X595" s="7"/>
      <c r="Y595" s="34" t="s">
        <v>222</v>
      </c>
      <c r="Z595" s="35"/>
      <c r="AA595" s="36">
        <v>45212</v>
      </c>
      <c r="AB595" s="37">
        <v>49075100012679</v>
      </c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>
        <v>0</v>
      </c>
      <c r="AP595" s="35">
        <v>54117.31</v>
      </c>
      <c r="AQ595" s="35">
        <v>54555.82</v>
      </c>
      <c r="AR595" s="35">
        <v>64099.99</v>
      </c>
      <c r="AS595" s="35">
        <v>143730.62</v>
      </c>
      <c r="AT595" s="35">
        <v>162158.76999999999</v>
      </c>
      <c r="AU595" s="35">
        <v>173441.07</v>
      </c>
      <c r="AV595" s="35">
        <v>181127.2</v>
      </c>
      <c r="AW595" s="35">
        <v>202441.3</v>
      </c>
      <c r="AX595" s="35">
        <v>206684.7</v>
      </c>
      <c r="AY595" s="35">
        <v>224889.24</v>
      </c>
      <c r="AZ595" s="35">
        <v>230075.41</v>
      </c>
      <c r="BA595" s="35">
        <v>235140.43</v>
      </c>
      <c r="BB595" s="35" t="e">
        <f t="array" aca="1" ref="BB595" ca="1">_xludf.XLOOKUP(C595,'PL TOTAL D0'!A:A,'PL TOTAL D0'!C:C,"")</f>
        <v>#NAME?</v>
      </c>
    </row>
    <row r="596" spans="1:54" ht="15.75" customHeight="1">
      <c r="A596" s="28" t="s">
        <v>18</v>
      </c>
      <c r="B596" s="3" t="s">
        <v>2082</v>
      </c>
      <c r="C596" s="4" t="s">
        <v>2083</v>
      </c>
      <c r="D596" s="7" t="s">
        <v>19</v>
      </c>
      <c r="E596" s="7" t="s">
        <v>124</v>
      </c>
      <c r="F596" s="7" t="s">
        <v>354</v>
      </c>
      <c r="G596" s="7" t="e">
        <f t="shared" ca="1" si="24"/>
        <v>#NAME?</v>
      </c>
      <c r="H596" s="29" t="s">
        <v>239</v>
      </c>
      <c r="I596" s="29" t="s">
        <v>240</v>
      </c>
      <c r="J596" s="7" t="str">
        <f t="shared" si="28"/>
        <v>Não</v>
      </c>
      <c r="K596" s="30">
        <v>45356</v>
      </c>
      <c r="L596" s="30"/>
      <c r="M596" s="7" t="s">
        <v>100</v>
      </c>
      <c r="N596" s="31">
        <v>1.2E-2</v>
      </c>
      <c r="O596" s="7" t="s">
        <v>41</v>
      </c>
      <c r="P596" s="32">
        <v>0</v>
      </c>
      <c r="Q596" s="33"/>
      <c r="R596" s="33"/>
      <c r="S596" s="7" t="s">
        <v>220</v>
      </c>
      <c r="T596" s="6" t="s">
        <v>2084</v>
      </c>
      <c r="U596" s="7" t="s">
        <v>112</v>
      </c>
      <c r="V596" s="29" t="e">
        <f t="shared" ca="1" si="25"/>
        <v>#NAME?</v>
      </c>
      <c r="W596" s="7"/>
      <c r="X596" s="7"/>
      <c r="Y596" s="34" t="s">
        <v>222</v>
      </c>
      <c r="Z596" s="35"/>
      <c r="AA596" s="36">
        <v>45356</v>
      </c>
      <c r="AB596" s="37">
        <v>49075100013871</v>
      </c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>
        <v>0</v>
      </c>
      <c r="AT596" s="35">
        <v>0</v>
      </c>
      <c r="AU596" s="35">
        <v>0</v>
      </c>
      <c r="AV596" s="35">
        <v>0</v>
      </c>
      <c r="AW596" s="35">
        <v>0</v>
      </c>
      <c r="AX596" s="35">
        <v>0</v>
      </c>
      <c r="AY596" s="35">
        <v>0</v>
      </c>
      <c r="AZ596" s="35">
        <v>0</v>
      </c>
      <c r="BA596" s="35">
        <v>0</v>
      </c>
      <c r="BB596" s="35" t="e">
        <f t="array" aca="1" ref="BB596" ca="1">_xludf.XLOOKUP(C596,'PL TOTAL D0'!A:A,'PL TOTAL D0'!C:C,"")</f>
        <v>#NAME?</v>
      </c>
    </row>
    <row r="597" spans="1:54" ht="15.75" customHeight="1">
      <c r="A597" s="28" t="s">
        <v>18</v>
      </c>
      <c r="B597" s="3" t="s">
        <v>2085</v>
      </c>
      <c r="C597" s="62" t="s">
        <v>2086</v>
      </c>
      <c r="D597" s="7" t="s">
        <v>19</v>
      </c>
      <c r="E597" s="7" t="s">
        <v>20</v>
      </c>
      <c r="F597" s="7" t="s">
        <v>697</v>
      </c>
      <c r="G597" s="7" t="e">
        <f t="shared" ca="1" si="24"/>
        <v>#NAME?</v>
      </c>
      <c r="H597" s="29" t="s">
        <v>239</v>
      </c>
      <c r="I597" s="29" t="s">
        <v>240</v>
      </c>
      <c r="J597" s="7" t="str">
        <f t="shared" si="28"/>
        <v>Não</v>
      </c>
      <c r="K597" s="30">
        <v>45163</v>
      </c>
      <c r="L597" s="30"/>
      <c r="M597" s="7" t="s">
        <v>100</v>
      </c>
      <c r="N597" s="31">
        <v>7.0000000000000001E-3</v>
      </c>
      <c r="O597" s="7" t="s">
        <v>41</v>
      </c>
      <c r="P597" s="32">
        <v>0</v>
      </c>
      <c r="Q597" s="90"/>
      <c r="R597" s="33" t="s">
        <v>1226</v>
      </c>
      <c r="S597" s="7" t="s">
        <v>220</v>
      </c>
      <c r="T597" s="7" t="s">
        <v>2087</v>
      </c>
      <c r="U597" s="7" t="s">
        <v>31</v>
      </c>
      <c r="V597" s="29" t="e">
        <f t="shared" ca="1" si="25"/>
        <v>#NAME?</v>
      </c>
      <c r="W597" s="7"/>
      <c r="X597" s="7"/>
      <c r="Y597" s="34" t="s">
        <v>222</v>
      </c>
      <c r="Z597" s="35"/>
      <c r="AA597" s="36">
        <v>45163</v>
      </c>
      <c r="AB597" s="37">
        <v>49075100011753</v>
      </c>
      <c r="AC597" s="35"/>
      <c r="AD597" s="35"/>
      <c r="AE597" s="35"/>
      <c r="AF597" s="35"/>
      <c r="AG597" s="35"/>
      <c r="AH597" s="35"/>
      <c r="AI597" s="35">
        <v>0</v>
      </c>
      <c r="AJ597" s="35">
        <v>0</v>
      </c>
      <c r="AK597" s="35">
        <v>0</v>
      </c>
      <c r="AL597" s="35">
        <v>0</v>
      </c>
      <c r="AM597" s="35">
        <v>0</v>
      </c>
      <c r="AN597" s="35">
        <v>0</v>
      </c>
      <c r="AO597" s="35">
        <v>0</v>
      </c>
      <c r="AP597" s="35">
        <v>0</v>
      </c>
      <c r="AQ597" s="35">
        <v>0</v>
      </c>
      <c r="AR597" s="35">
        <v>0</v>
      </c>
      <c r="AS597" s="35">
        <v>0</v>
      </c>
      <c r="AT597" s="35">
        <v>0</v>
      </c>
      <c r="AU597" s="35">
        <v>0</v>
      </c>
      <c r="AV597" s="35">
        <v>0</v>
      </c>
      <c r="AW597" s="35">
        <v>0</v>
      </c>
      <c r="AX597" s="35">
        <v>0</v>
      </c>
      <c r="AY597" s="35">
        <v>0</v>
      </c>
      <c r="AZ597" s="35">
        <v>0</v>
      </c>
      <c r="BA597" s="35">
        <v>0</v>
      </c>
      <c r="BB597" s="35" t="e">
        <f t="array" aca="1" ref="BB597" ca="1">_xludf.XLOOKUP(C597,'PL TOTAL D0'!A:A,'PL TOTAL D0'!C:C,"")</f>
        <v>#NAME?</v>
      </c>
    </row>
    <row r="598" spans="1:54" ht="15.75" customHeight="1">
      <c r="A598" s="28" t="s">
        <v>18</v>
      </c>
      <c r="B598" s="3" t="s">
        <v>2088</v>
      </c>
      <c r="C598" s="4" t="s">
        <v>2089</v>
      </c>
      <c r="D598" s="7" t="s">
        <v>19</v>
      </c>
      <c r="E598" s="7" t="s">
        <v>38</v>
      </c>
      <c r="F598" s="7" t="s">
        <v>99</v>
      </c>
      <c r="G598" s="7" t="e">
        <f t="shared" ca="1" si="24"/>
        <v>#NAME?</v>
      </c>
      <c r="H598" s="29" t="s">
        <v>227</v>
      </c>
      <c r="I598" s="29" t="s">
        <v>41</v>
      </c>
      <c r="J598" s="7" t="str">
        <f t="shared" si="28"/>
        <v>Não</v>
      </c>
      <c r="K598" s="30">
        <v>45162</v>
      </c>
      <c r="L598" s="30"/>
      <c r="M598" s="7" t="s">
        <v>100</v>
      </c>
      <c r="N598" s="31">
        <v>7.0000000000000001E-3</v>
      </c>
      <c r="O598" s="7" t="s">
        <v>41</v>
      </c>
      <c r="P598" s="32">
        <v>0</v>
      </c>
      <c r="Q598" s="90"/>
      <c r="R598" s="90"/>
      <c r="S598" s="7" t="s">
        <v>220</v>
      </c>
      <c r="T598" s="7" t="s">
        <v>2090</v>
      </c>
      <c r="U598" s="7" t="s">
        <v>124</v>
      </c>
      <c r="V598" s="29" t="e">
        <f t="shared" ca="1" si="25"/>
        <v>#NAME?</v>
      </c>
      <c r="W598" s="7"/>
      <c r="X598" s="7"/>
      <c r="Y598" s="34" t="s">
        <v>222</v>
      </c>
      <c r="Z598" s="35"/>
      <c r="AA598" s="36">
        <v>45162</v>
      </c>
      <c r="AB598" s="37">
        <v>49075100003211</v>
      </c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>
        <v>135422.26999999999</v>
      </c>
      <c r="AN598" s="35">
        <v>136497.06</v>
      </c>
      <c r="AO598" s="35">
        <v>137637.89000000001</v>
      </c>
      <c r="AP598" s="35">
        <v>138604.85999999999</v>
      </c>
      <c r="AQ598" s="35">
        <v>139642.28</v>
      </c>
      <c r="AR598" s="35">
        <v>140837.20000000001</v>
      </c>
      <c r="AS598" s="35">
        <v>141885.54999999999</v>
      </c>
      <c r="AT598" s="35">
        <v>142733.51999999999</v>
      </c>
      <c r="AU598" s="35">
        <v>143940.23000000001</v>
      </c>
      <c r="AV598" s="35">
        <v>145046.39999999999</v>
      </c>
      <c r="AW598" s="35">
        <v>146173.6</v>
      </c>
      <c r="AX598" s="35">
        <v>147414.1</v>
      </c>
      <c r="AY598" s="35">
        <v>148114.06</v>
      </c>
      <c r="AZ598" s="35">
        <v>149153.94</v>
      </c>
      <c r="BA598" s="35">
        <v>150607.13</v>
      </c>
      <c r="BB598" s="35" t="e">
        <f t="array" aca="1" ref="BB598" ca="1">_xludf.XLOOKUP(C598,'PL TOTAL D0'!A:A,'PL TOTAL D0'!C:C,"")</f>
        <v>#NAME?</v>
      </c>
    </row>
    <row r="599" spans="1:54" ht="15.75" customHeight="1">
      <c r="A599" s="28" t="s">
        <v>18</v>
      </c>
      <c r="B599" s="3" t="s">
        <v>2091</v>
      </c>
      <c r="C599" s="4" t="s">
        <v>2092</v>
      </c>
      <c r="D599" s="7" t="s">
        <v>19</v>
      </c>
      <c r="E599" s="7" t="s">
        <v>124</v>
      </c>
      <c r="F599" s="7" t="s">
        <v>244</v>
      </c>
      <c r="G599" s="7" t="e">
        <f t="shared" ca="1" si="24"/>
        <v>#NAME?</v>
      </c>
      <c r="H599" s="29" t="s">
        <v>227</v>
      </c>
      <c r="I599" s="29" t="s">
        <v>41</v>
      </c>
      <c r="J599" s="7" t="str">
        <f t="shared" si="28"/>
        <v>Não</v>
      </c>
      <c r="K599" s="30">
        <v>45520</v>
      </c>
      <c r="L599" s="30"/>
      <c r="M599" s="7" t="s">
        <v>251</v>
      </c>
      <c r="N599" s="31">
        <v>0</v>
      </c>
      <c r="O599" s="7" t="s">
        <v>41</v>
      </c>
      <c r="P599" s="32">
        <v>0</v>
      </c>
      <c r="Q599" s="90"/>
      <c r="R599" s="90"/>
      <c r="S599" s="7" t="s">
        <v>220</v>
      </c>
      <c r="T599" s="7" t="s">
        <v>2093</v>
      </c>
      <c r="U599" s="7" t="s">
        <v>124</v>
      </c>
      <c r="V599" s="29" t="e">
        <f t="shared" ca="1" si="25"/>
        <v>#NAME?</v>
      </c>
      <c r="W599" s="7"/>
      <c r="X599" s="7" t="s">
        <v>230</v>
      </c>
      <c r="Y599" s="34" t="s">
        <v>330</v>
      </c>
      <c r="Z599" s="35"/>
      <c r="AA599" s="35"/>
      <c r="AB599" s="37">
        <v>49075100015619</v>
      </c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>
        <v>26591.13</v>
      </c>
      <c r="AZ599" s="35">
        <v>27945.61</v>
      </c>
      <c r="BA599" s="35">
        <v>28708.95</v>
      </c>
      <c r="BB599" s="35" t="e">
        <f t="array" aca="1" ref="BB599" ca="1">_xludf.XLOOKUP(C599,'PL TOTAL D0'!A:A,'PL TOTAL D0'!C:C,"")</f>
        <v>#NAME?</v>
      </c>
    </row>
    <row r="600" spans="1:54" ht="15.75" customHeight="1">
      <c r="A600" s="28" t="s">
        <v>18</v>
      </c>
      <c r="B600" s="3" t="s">
        <v>2094</v>
      </c>
      <c r="C600" s="4" t="s">
        <v>2095</v>
      </c>
      <c r="D600" s="7" t="s">
        <v>19</v>
      </c>
      <c r="E600" s="7" t="s">
        <v>124</v>
      </c>
      <c r="F600" s="7" t="s">
        <v>238</v>
      </c>
      <c r="G600" s="7" t="e">
        <f t="shared" ca="1" si="24"/>
        <v>#NAME?</v>
      </c>
      <c r="H600" s="29" t="s">
        <v>218</v>
      </c>
      <c r="I600" s="29" t="s">
        <v>41</v>
      </c>
      <c r="J600" s="7" t="str">
        <f t="shared" si="28"/>
        <v>Não</v>
      </c>
      <c r="K600" s="30">
        <v>44966</v>
      </c>
      <c r="L600" s="30">
        <v>45119</v>
      </c>
      <c r="M600" s="7" t="s">
        <v>28</v>
      </c>
      <c r="N600" s="31">
        <v>1.2E-2</v>
      </c>
      <c r="O600" s="7" t="s">
        <v>41</v>
      </c>
      <c r="P600" s="32">
        <v>0</v>
      </c>
      <c r="Q600" s="33"/>
      <c r="R600" s="90"/>
      <c r="S600" s="7" t="s">
        <v>220</v>
      </c>
      <c r="T600" s="119" t="s">
        <v>2096</v>
      </c>
      <c r="U600" s="7" t="s">
        <v>124</v>
      </c>
      <c r="V600" s="29" t="e">
        <f t="shared" ca="1" si="25"/>
        <v>#NAME?</v>
      </c>
      <c r="W600" s="7"/>
      <c r="X600" s="7"/>
      <c r="Y600" s="34"/>
      <c r="Z600" s="35"/>
      <c r="AA600" s="36">
        <v>44966</v>
      </c>
      <c r="AB600" s="37"/>
      <c r="AC600" s="35"/>
      <c r="AD600" s="35"/>
      <c r="AE600" s="35"/>
      <c r="AF600" s="35">
        <v>0</v>
      </c>
      <c r="AG600" s="35">
        <v>423818.64</v>
      </c>
      <c r="AH600" s="35">
        <v>428408.17</v>
      </c>
      <c r="AI600" s="35">
        <v>387469.55</v>
      </c>
      <c r="AJ600" s="35">
        <v>384253.18</v>
      </c>
      <c r="AK600" s="35">
        <v>389699.92</v>
      </c>
      <c r="AL600" s="35">
        <v>0</v>
      </c>
      <c r="AM600" s="35">
        <v>0</v>
      </c>
      <c r="AN600" s="35">
        <v>0</v>
      </c>
      <c r="AO600" s="35">
        <v>0</v>
      </c>
      <c r="AP600" s="35">
        <v>0</v>
      </c>
      <c r="AQ600" s="35">
        <v>0</v>
      </c>
      <c r="AR600" s="35">
        <v>0</v>
      </c>
      <c r="AS600" s="35">
        <v>0</v>
      </c>
      <c r="AT600" s="35">
        <v>0</v>
      </c>
      <c r="AU600" s="35">
        <v>0</v>
      </c>
      <c r="AV600" s="35">
        <v>0</v>
      </c>
      <c r="AW600" s="35">
        <v>0</v>
      </c>
      <c r="AX600" s="35">
        <v>0</v>
      </c>
      <c r="AY600" s="35">
        <v>0</v>
      </c>
      <c r="AZ600" s="35">
        <v>0</v>
      </c>
      <c r="BA600" s="35">
        <v>0</v>
      </c>
      <c r="BB600" s="35" t="e">
        <f t="array" aca="1" ref="BB600" ca="1">_xludf.XLOOKUP(C600,'PL TOTAL D0'!A:A,'PL TOTAL D0'!C:C,"")</f>
        <v>#NAME?</v>
      </c>
    </row>
    <row r="601" spans="1:54" ht="15.75" customHeight="1">
      <c r="A601" s="28" t="s">
        <v>18</v>
      </c>
      <c r="B601" s="3" t="s">
        <v>2097</v>
      </c>
      <c r="C601" s="4" t="s">
        <v>2098</v>
      </c>
      <c r="D601" s="7" t="s">
        <v>19</v>
      </c>
      <c r="E601" s="7" t="s">
        <v>124</v>
      </c>
      <c r="F601" s="7" t="s">
        <v>244</v>
      </c>
      <c r="G601" s="7" t="e">
        <f t="shared" ca="1" si="24"/>
        <v>#NAME?</v>
      </c>
      <c r="H601" s="29" t="s">
        <v>227</v>
      </c>
      <c r="I601" s="29" t="s">
        <v>41</v>
      </c>
      <c r="J601" s="7" t="str">
        <f t="shared" si="28"/>
        <v>Não</v>
      </c>
      <c r="K601" s="30">
        <v>45058</v>
      </c>
      <c r="L601" s="7"/>
      <c r="M601" s="7" t="s">
        <v>100</v>
      </c>
      <c r="N601" s="31">
        <v>1.2E-2</v>
      </c>
      <c r="O601" s="7" t="s">
        <v>41</v>
      </c>
      <c r="P601" s="32">
        <v>0</v>
      </c>
      <c r="Q601" s="90"/>
      <c r="R601" s="90"/>
      <c r="S601" s="7" t="s">
        <v>220</v>
      </c>
      <c r="T601" s="7" t="s">
        <v>2099</v>
      </c>
      <c r="U601" s="7" t="s">
        <v>124</v>
      </c>
      <c r="V601" s="29" t="e">
        <f t="shared" ca="1" si="25"/>
        <v>#NAME?</v>
      </c>
      <c r="W601" s="7"/>
      <c r="X601" s="7"/>
      <c r="Y601" s="34" t="s">
        <v>222</v>
      </c>
      <c r="Z601" s="35"/>
      <c r="AA601" s="36">
        <v>45058</v>
      </c>
      <c r="AB601" s="37">
        <v>49075100008965</v>
      </c>
      <c r="AC601" s="35"/>
      <c r="AD601" s="35"/>
      <c r="AE601" s="35"/>
      <c r="AF601" s="35"/>
      <c r="AG601" s="35"/>
      <c r="AH601" s="35"/>
      <c r="AI601" s="35">
        <v>0</v>
      </c>
      <c r="AJ601" s="35">
        <v>100648.86</v>
      </c>
      <c r="AK601" s="35">
        <v>128229.47</v>
      </c>
      <c r="AL601" s="35">
        <v>134443.75</v>
      </c>
      <c r="AM601" s="35">
        <v>135795.54</v>
      </c>
      <c r="AN601" s="35">
        <v>138609.76999999999</v>
      </c>
      <c r="AO601" s="35">
        <v>240098.9</v>
      </c>
      <c r="AP601" s="35">
        <v>241952.08</v>
      </c>
      <c r="AQ601" s="35">
        <v>256163.08</v>
      </c>
      <c r="AR601" s="35">
        <v>273358.25</v>
      </c>
      <c r="AS601" s="35">
        <v>275768.05</v>
      </c>
      <c r="AT601" s="35">
        <v>323405.42</v>
      </c>
      <c r="AU601" s="35">
        <v>326434.69</v>
      </c>
      <c r="AV601" s="35">
        <v>332681.5</v>
      </c>
      <c r="AW601" s="35">
        <v>335267.59999999998</v>
      </c>
      <c r="AX601" s="35">
        <v>338213.5</v>
      </c>
      <c r="AY601" s="35">
        <v>339974.39</v>
      </c>
      <c r="AZ601" s="35">
        <v>342390.64</v>
      </c>
      <c r="BA601" s="35">
        <v>137530.89000000001</v>
      </c>
      <c r="BB601" s="35" t="e">
        <f t="array" aca="1" ref="BB601" ca="1">_xludf.XLOOKUP(C601,'PL TOTAL D0'!A:A,'PL TOTAL D0'!C:C,"")</f>
        <v>#NAME?</v>
      </c>
    </row>
    <row r="602" spans="1:54" ht="15.75" customHeight="1">
      <c r="A602" s="28" t="s">
        <v>18</v>
      </c>
      <c r="B602" s="3" t="s">
        <v>2097</v>
      </c>
      <c r="C602" s="4" t="s">
        <v>2100</v>
      </c>
      <c r="D602" s="7" t="s">
        <v>19</v>
      </c>
      <c r="E602" s="7" t="s">
        <v>124</v>
      </c>
      <c r="F602" s="7" t="s">
        <v>244</v>
      </c>
      <c r="G602" s="7" t="e">
        <f t="shared" ca="1" si="24"/>
        <v>#NAME?</v>
      </c>
      <c r="H602" s="29" t="s">
        <v>227</v>
      </c>
      <c r="I602" s="29" t="s">
        <v>41</v>
      </c>
      <c r="J602" s="7" t="str">
        <f t="shared" si="28"/>
        <v>Não</v>
      </c>
      <c r="K602" s="30">
        <v>45092</v>
      </c>
      <c r="L602" s="7"/>
      <c r="M602" s="7" t="s">
        <v>100</v>
      </c>
      <c r="N602" s="31">
        <v>1.2E-2</v>
      </c>
      <c r="O602" s="7" t="s">
        <v>41</v>
      </c>
      <c r="P602" s="32">
        <v>0</v>
      </c>
      <c r="Q602" s="90"/>
      <c r="R602" s="90"/>
      <c r="S602" s="7" t="s">
        <v>220</v>
      </c>
      <c r="T602" s="7" t="s">
        <v>2099</v>
      </c>
      <c r="U602" s="7" t="s">
        <v>124</v>
      </c>
      <c r="V602" s="29" t="e">
        <f t="shared" ca="1" si="25"/>
        <v>#NAME?</v>
      </c>
      <c r="W602" s="7"/>
      <c r="X602" s="7"/>
      <c r="Y602" s="34" t="s">
        <v>222</v>
      </c>
      <c r="Z602" s="35"/>
      <c r="AA602" s="36">
        <v>45092</v>
      </c>
      <c r="AB602" s="37">
        <v>49075100008401</v>
      </c>
      <c r="AC602" s="35"/>
      <c r="AD602" s="35"/>
      <c r="AE602" s="35"/>
      <c r="AF602" s="35"/>
      <c r="AG602" s="35"/>
      <c r="AH602" s="35"/>
      <c r="AI602" s="35"/>
      <c r="AJ602" s="35"/>
      <c r="AK602" s="35">
        <v>28496.71</v>
      </c>
      <c r="AL602" s="35">
        <v>28441.96</v>
      </c>
      <c r="AM602" s="35">
        <v>28233.84</v>
      </c>
      <c r="AN602" s="35">
        <v>26446.26</v>
      </c>
      <c r="AO602" s="35">
        <v>26423.82</v>
      </c>
      <c r="AP602" s="35">
        <v>26662.78</v>
      </c>
      <c r="AQ602" s="35">
        <v>14483.77</v>
      </c>
      <c r="AR602" s="35">
        <v>14559.84</v>
      </c>
      <c r="AS602" s="35">
        <v>14628.68</v>
      </c>
      <c r="AT602" s="35">
        <v>14747.84</v>
      </c>
      <c r="AU602" s="35">
        <v>14871.88</v>
      </c>
      <c r="AV602" s="35">
        <v>14894.8</v>
      </c>
      <c r="AW602" s="35">
        <v>14906.08</v>
      </c>
      <c r="AX602" s="35">
        <v>14998.15</v>
      </c>
      <c r="AY602" s="35">
        <v>15053.01</v>
      </c>
      <c r="AZ602" s="35">
        <v>15114.97</v>
      </c>
      <c r="BA602" s="35">
        <v>15258.45</v>
      </c>
      <c r="BB602" s="35" t="e">
        <f t="array" aca="1" ref="BB602" ca="1">_xludf.XLOOKUP(C602,'PL TOTAL D0'!A:A,'PL TOTAL D0'!C:C,"")</f>
        <v>#NAME?</v>
      </c>
    </row>
    <row r="603" spans="1:54" ht="15.75" customHeight="1">
      <c r="A603" s="28" t="s">
        <v>18</v>
      </c>
      <c r="B603" s="3" t="s">
        <v>2101</v>
      </c>
      <c r="C603" s="4" t="s">
        <v>2102</v>
      </c>
      <c r="D603" s="7" t="s">
        <v>19</v>
      </c>
      <c r="E603" s="7" t="s">
        <v>38</v>
      </c>
      <c r="F603" s="7" t="s">
        <v>99</v>
      </c>
      <c r="G603" s="7" t="e">
        <f t="shared" ca="1" si="24"/>
        <v>#NAME?</v>
      </c>
      <c r="H603" s="29" t="s">
        <v>227</v>
      </c>
      <c r="I603" s="29" t="s">
        <v>41</v>
      </c>
      <c r="J603" s="7" t="str">
        <f t="shared" si="28"/>
        <v>Não</v>
      </c>
      <c r="K603" s="30">
        <v>45576</v>
      </c>
      <c r="L603" s="7"/>
      <c r="M603" s="7" t="s">
        <v>251</v>
      </c>
      <c r="N603" s="31">
        <v>0</v>
      </c>
      <c r="O603" s="7" t="s">
        <v>41</v>
      </c>
      <c r="P603" s="32">
        <v>0</v>
      </c>
      <c r="Q603" s="90"/>
      <c r="R603" s="90"/>
      <c r="S603" s="7" t="s">
        <v>220</v>
      </c>
      <c r="T603" s="7" t="s">
        <v>2103</v>
      </c>
      <c r="U603" s="7" t="s">
        <v>38</v>
      </c>
      <c r="V603" s="29" t="e">
        <f t="shared" ca="1" si="25"/>
        <v>#NAME?</v>
      </c>
      <c r="W603" s="7"/>
      <c r="X603" s="7" t="s">
        <v>230</v>
      </c>
      <c r="Y603" s="34"/>
      <c r="Z603" s="35"/>
      <c r="AA603" s="36"/>
      <c r="AB603" s="37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>
        <v>727.83</v>
      </c>
      <c r="BB603" s="35" t="e">
        <f t="array" aca="1" ref="BB603" ca="1">_xludf.XLOOKUP(C603,'PL TOTAL D0'!A:A,'PL TOTAL D0'!C:C,"")</f>
        <v>#NAME?</v>
      </c>
    </row>
    <row r="604" spans="1:54" ht="15.75" customHeight="1">
      <c r="A604" s="28" t="s">
        <v>18</v>
      </c>
      <c r="B604" s="3" t="s">
        <v>2104</v>
      </c>
      <c r="C604" s="4" t="s">
        <v>2105</v>
      </c>
      <c r="D604" s="7" t="s">
        <v>19</v>
      </c>
      <c r="E604" s="7" t="s">
        <v>124</v>
      </c>
      <c r="F604" s="7" t="s">
        <v>2106</v>
      </c>
      <c r="G604" s="7" t="e">
        <f t="shared" ca="1" si="24"/>
        <v>#NAME?</v>
      </c>
      <c r="H604" s="29" t="s">
        <v>239</v>
      </c>
      <c r="I604" s="29" t="s">
        <v>240</v>
      </c>
      <c r="J604" s="7" t="str">
        <f t="shared" si="28"/>
        <v>Não</v>
      </c>
      <c r="K604" s="30">
        <v>45166</v>
      </c>
      <c r="L604" s="30"/>
      <c r="M604" s="7" t="s">
        <v>138</v>
      </c>
      <c r="N604" s="31">
        <v>1.4999999999999999E-2</v>
      </c>
      <c r="O604" s="7" t="s">
        <v>29</v>
      </c>
      <c r="P604" s="32">
        <v>0.1</v>
      </c>
      <c r="Q604" s="90"/>
      <c r="R604" s="33"/>
      <c r="S604" s="7" t="s">
        <v>220</v>
      </c>
      <c r="T604" s="7" t="s">
        <v>2107</v>
      </c>
      <c r="U604" s="7" t="s">
        <v>1313</v>
      </c>
      <c r="V604" s="29" t="e">
        <f t="shared" ca="1" si="25"/>
        <v>#NAME?</v>
      </c>
      <c r="W604" s="7"/>
      <c r="X604" s="7"/>
      <c r="Y604" s="34" t="s">
        <v>222</v>
      </c>
      <c r="Z604" s="35"/>
      <c r="AA604" s="36">
        <v>45166</v>
      </c>
      <c r="AB604" s="37">
        <v>49075100011771</v>
      </c>
      <c r="AC604" s="35"/>
      <c r="AD604" s="35"/>
      <c r="AE604" s="35"/>
      <c r="AF604" s="35"/>
      <c r="AG604" s="35">
        <v>0</v>
      </c>
      <c r="AH604" s="35">
        <v>0</v>
      </c>
      <c r="AI604" s="35">
        <v>0</v>
      </c>
      <c r="AJ604" s="35">
        <v>0</v>
      </c>
      <c r="AK604" s="35">
        <v>0</v>
      </c>
      <c r="AL604" s="35">
        <v>0</v>
      </c>
      <c r="AM604" s="35">
        <v>0</v>
      </c>
      <c r="AN604" s="35">
        <v>0</v>
      </c>
      <c r="AO604" s="35">
        <v>0</v>
      </c>
      <c r="AP604" s="35">
        <v>0</v>
      </c>
      <c r="AQ604" s="35">
        <v>0</v>
      </c>
      <c r="AR604" s="35">
        <v>0</v>
      </c>
      <c r="AS604" s="35">
        <v>0</v>
      </c>
      <c r="AT604" s="35">
        <v>0</v>
      </c>
      <c r="AU604" s="35">
        <v>0</v>
      </c>
      <c r="AV604" s="35">
        <v>0</v>
      </c>
      <c r="AW604" s="35">
        <v>0</v>
      </c>
      <c r="AX604" s="35">
        <v>0</v>
      </c>
      <c r="AY604" s="35">
        <v>0</v>
      </c>
      <c r="AZ604" s="35">
        <v>0</v>
      </c>
      <c r="BA604" s="35">
        <v>0</v>
      </c>
      <c r="BB604" s="35" t="e">
        <f t="array" aca="1" ref="BB604" ca="1">_xludf.XLOOKUP(C604,'PL TOTAL D0'!A:A,'PL TOTAL D0'!C:C,"")</f>
        <v>#NAME?</v>
      </c>
    </row>
    <row r="605" spans="1:54" ht="15.75" customHeight="1">
      <c r="A605" s="28" t="s">
        <v>18</v>
      </c>
      <c r="B605" s="3" t="s">
        <v>2108</v>
      </c>
      <c r="C605" s="4" t="s">
        <v>2109</v>
      </c>
      <c r="D605" s="7" t="s">
        <v>19</v>
      </c>
      <c r="E605" s="7" t="s">
        <v>38</v>
      </c>
      <c r="F605" s="7" t="s">
        <v>39</v>
      </c>
      <c r="G605" s="7" t="e">
        <f t="shared" ca="1" si="24"/>
        <v>#NAME?</v>
      </c>
      <c r="H605" s="29" t="s">
        <v>239</v>
      </c>
      <c r="I605" s="29" t="s">
        <v>240</v>
      </c>
      <c r="J605" s="7" t="str">
        <f t="shared" si="28"/>
        <v>Não</v>
      </c>
      <c r="K605" s="30">
        <v>45007</v>
      </c>
      <c r="L605" s="7"/>
      <c r="M605" s="7" t="s">
        <v>100</v>
      </c>
      <c r="N605" s="31">
        <v>1.2E-2</v>
      </c>
      <c r="O605" s="7" t="s">
        <v>41</v>
      </c>
      <c r="P605" s="32">
        <v>0</v>
      </c>
      <c r="Q605" s="90"/>
      <c r="R605" s="99" t="s">
        <v>2110</v>
      </c>
      <c r="S605" s="7" t="s">
        <v>220</v>
      </c>
      <c r="T605" s="7" t="s">
        <v>2111</v>
      </c>
      <c r="U605" s="7" t="s">
        <v>38</v>
      </c>
      <c r="V605" s="29" t="e">
        <f t="shared" ca="1" si="25"/>
        <v>#NAME?</v>
      </c>
      <c r="W605" s="7"/>
      <c r="X605" s="7"/>
      <c r="Y605" s="34" t="s">
        <v>222</v>
      </c>
      <c r="Z605" s="35"/>
      <c r="AA605" s="36">
        <v>45007</v>
      </c>
      <c r="AB605" s="37">
        <v>49075100004595</v>
      </c>
      <c r="AC605" s="35"/>
      <c r="AD605" s="35"/>
      <c r="AE605" s="35"/>
      <c r="AF605" s="35"/>
      <c r="AG605" s="35"/>
      <c r="AH605" s="35">
        <v>336439.07</v>
      </c>
      <c r="AI605" s="35">
        <v>338334.87</v>
      </c>
      <c r="AJ605" s="35">
        <v>341698.42</v>
      </c>
      <c r="AK605" s="35">
        <v>344838.06</v>
      </c>
      <c r="AL605" s="35">
        <v>347340.16</v>
      </c>
      <c r="AM605" s="35">
        <v>349927.23</v>
      </c>
      <c r="AN605" s="35">
        <v>348939.08</v>
      </c>
      <c r="AO605" s="35">
        <v>351187.59</v>
      </c>
      <c r="AP605" s="35">
        <v>354202.22</v>
      </c>
      <c r="AQ605" s="35">
        <v>357151.82</v>
      </c>
      <c r="AR605" s="35">
        <v>217220.42</v>
      </c>
      <c r="AS605" s="35">
        <v>191.05</v>
      </c>
      <c r="AT605" s="35">
        <v>73.59</v>
      </c>
      <c r="AU605" s="35">
        <v>93.87</v>
      </c>
      <c r="AV605" s="35">
        <v>93.87</v>
      </c>
      <c r="AW605" s="35">
        <v>94.24</v>
      </c>
      <c r="AX605" s="35">
        <v>94.24</v>
      </c>
      <c r="AY605" s="35">
        <v>94.24</v>
      </c>
      <c r="AZ605" s="35">
        <v>94.24</v>
      </c>
      <c r="BA605" s="35">
        <v>94.24</v>
      </c>
      <c r="BB605" s="35" t="e">
        <f t="array" aca="1" ref="BB605" ca="1">_xludf.XLOOKUP(C605,'PL TOTAL D0'!A:A,'PL TOTAL D0'!C:C,"")</f>
        <v>#NAME?</v>
      </c>
    </row>
    <row r="606" spans="1:54" ht="15.75" customHeight="1">
      <c r="A606" s="28" t="s">
        <v>18</v>
      </c>
      <c r="B606" s="3" t="s">
        <v>2108</v>
      </c>
      <c r="C606" s="4" t="s">
        <v>2112</v>
      </c>
      <c r="D606" s="7" t="s">
        <v>19</v>
      </c>
      <c r="E606" s="7" t="s">
        <v>38</v>
      </c>
      <c r="F606" s="7" t="s">
        <v>39</v>
      </c>
      <c r="G606" s="7" t="e">
        <f t="shared" ca="1" si="24"/>
        <v>#NAME?</v>
      </c>
      <c r="H606" s="29" t="s">
        <v>239</v>
      </c>
      <c r="I606" s="29" t="s">
        <v>240</v>
      </c>
      <c r="J606" s="7" t="str">
        <f t="shared" si="28"/>
        <v>Não</v>
      </c>
      <c r="K606" s="30">
        <v>45163</v>
      </c>
      <c r="L606" s="30"/>
      <c r="M606" s="7" t="s">
        <v>132</v>
      </c>
      <c r="N606" s="31">
        <v>2.5000000000000001E-2</v>
      </c>
      <c r="O606" s="7" t="s">
        <v>260</v>
      </c>
      <c r="P606" s="32">
        <v>0.2</v>
      </c>
      <c r="Q606" s="90"/>
      <c r="R606" s="33"/>
      <c r="S606" s="7" t="s">
        <v>220</v>
      </c>
      <c r="T606" s="7" t="s">
        <v>2111</v>
      </c>
      <c r="U606" s="7" t="s">
        <v>38</v>
      </c>
      <c r="V606" s="29" t="e">
        <f t="shared" ca="1" si="25"/>
        <v>#NAME?</v>
      </c>
      <c r="W606" s="7"/>
      <c r="X606" s="7"/>
      <c r="Y606" s="34" t="s">
        <v>222</v>
      </c>
      <c r="Z606" s="35"/>
      <c r="AA606" s="36">
        <v>45163</v>
      </c>
      <c r="AB606" s="37">
        <v>49075100011788</v>
      </c>
      <c r="AC606" s="35"/>
      <c r="AD606" s="35"/>
      <c r="AE606" s="35"/>
      <c r="AF606" s="35"/>
      <c r="AG606" s="35"/>
      <c r="AH606" s="35">
        <v>0</v>
      </c>
      <c r="AI606" s="35">
        <v>0</v>
      </c>
      <c r="AJ606" s="35">
        <v>0</v>
      </c>
      <c r="AK606" s="35">
        <v>0</v>
      </c>
      <c r="AL606" s="35">
        <v>0</v>
      </c>
      <c r="AM606" s="35">
        <v>0</v>
      </c>
      <c r="AN606" s="35">
        <v>0</v>
      </c>
      <c r="AO606" s="35">
        <v>0</v>
      </c>
      <c r="AP606" s="35">
        <v>0</v>
      </c>
      <c r="AQ606" s="35">
        <v>0</v>
      </c>
      <c r="AR606" s="35">
        <v>0</v>
      </c>
      <c r="AS606" s="35">
        <v>0</v>
      </c>
      <c r="AT606" s="35">
        <v>0</v>
      </c>
      <c r="AU606" s="35">
        <v>0</v>
      </c>
      <c r="AV606" s="35">
        <v>0</v>
      </c>
      <c r="AW606" s="35">
        <v>0</v>
      </c>
      <c r="AX606" s="35">
        <v>0</v>
      </c>
      <c r="AY606" s="35">
        <v>0</v>
      </c>
      <c r="AZ606" s="35">
        <v>0</v>
      </c>
      <c r="BA606" s="35">
        <v>0</v>
      </c>
      <c r="BB606" s="35" t="e">
        <f t="array" aca="1" ref="BB606" ca="1">_xludf.XLOOKUP(C606,'PL TOTAL D0'!A:A,'PL TOTAL D0'!C:C,"")</f>
        <v>#NAME?</v>
      </c>
    </row>
    <row r="607" spans="1:54" ht="15.75" customHeight="1">
      <c r="A607" s="28" t="s">
        <v>18</v>
      </c>
      <c r="B607" s="3" t="s">
        <v>2113</v>
      </c>
      <c r="C607" s="4" t="s">
        <v>2114</v>
      </c>
      <c r="D607" s="7" t="s">
        <v>110</v>
      </c>
      <c r="E607" s="7" t="s">
        <v>38</v>
      </c>
      <c r="F607" s="7" t="s">
        <v>217</v>
      </c>
      <c r="G607" s="7" t="e">
        <f t="shared" ca="1" si="24"/>
        <v>#NAME?</v>
      </c>
      <c r="H607" s="29" t="s">
        <v>218</v>
      </c>
      <c r="I607" s="29" t="s">
        <v>41</v>
      </c>
      <c r="J607" s="7" t="s">
        <v>1211</v>
      </c>
      <c r="K607" s="30">
        <v>45089</v>
      </c>
      <c r="L607" s="30">
        <v>45495</v>
      </c>
      <c r="M607" s="7" t="s">
        <v>2115</v>
      </c>
      <c r="N607" s="31">
        <v>0.01</v>
      </c>
      <c r="O607" s="7" t="s">
        <v>29</v>
      </c>
      <c r="P607" s="32">
        <v>0.1</v>
      </c>
      <c r="Q607" s="90"/>
      <c r="R607" s="33" t="s">
        <v>2116</v>
      </c>
      <c r="S607" s="7" t="s">
        <v>220</v>
      </c>
      <c r="T607" s="7" t="s">
        <v>2117</v>
      </c>
      <c r="U607" s="7"/>
      <c r="V607" s="29" t="e">
        <f t="shared" ca="1" si="25"/>
        <v>#NAME?</v>
      </c>
      <c r="W607" s="7"/>
      <c r="X607" s="7"/>
      <c r="Y607" s="34"/>
      <c r="Z607" s="35"/>
      <c r="AA607" s="36">
        <v>45089</v>
      </c>
      <c r="AB607" s="37">
        <v>49075100013616</v>
      </c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>
        <v>1864495.37</v>
      </c>
      <c r="AS607" s="35">
        <v>1871711.17</v>
      </c>
      <c r="AT607" s="35">
        <v>1890115.85</v>
      </c>
      <c r="AU607" s="35">
        <v>1894486.54</v>
      </c>
      <c r="AV607" s="35">
        <v>1903769</v>
      </c>
      <c r="AW607" s="35">
        <v>1917923</v>
      </c>
      <c r="AX607" s="35">
        <v>0</v>
      </c>
      <c r="AY607" s="35">
        <v>0</v>
      </c>
      <c r="AZ607" s="35">
        <v>0</v>
      </c>
      <c r="BA607" s="35">
        <v>0</v>
      </c>
      <c r="BB607" s="35" t="e">
        <f t="array" aca="1" ref="BB607" ca="1">_xludf.XLOOKUP(C607,'PL TOTAL D0'!A:A,'PL TOTAL D0'!C:C,"")</f>
        <v>#NAME?</v>
      </c>
    </row>
    <row r="608" spans="1:54" ht="15.75" customHeight="1">
      <c r="A608" s="28" t="s">
        <v>18</v>
      </c>
      <c r="B608" s="3" t="s">
        <v>2118</v>
      </c>
      <c r="C608" s="4" t="s">
        <v>2119</v>
      </c>
      <c r="D608" s="7" t="s">
        <v>19</v>
      </c>
      <c r="E608" s="7" t="s">
        <v>38</v>
      </c>
      <c r="F608" s="7" t="s">
        <v>99</v>
      </c>
      <c r="G608" s="7" t="e">
        <f t="shared" ca="1" si="24"/>
        <v>#NAME?</v>
      </c>
      <c r="H608" s="29" t="s">
        <v>218</v>
      </c>
      <c r="I608" s="29" t="s">
        <v>41</v>
      </c>
      <c r="J608" s="7" t="str">
        <f t="shared" ref="J608:J670" si="29">IF(Q608=0,"Não","Sim")</f>
        <v>Não</v>
      </c>
      <c r="K608" s="30">
        <v>45029</v>
      </c>
      <c r="L608" s="76">
        <v>45250</v>
      </c>
      <c r="M608" s="7" t="s">
        <v>100</v>
      </c>
      <c r="N608" s="31">
        <v>0.01</v>
      </c>
      <c r="O608" s="7" t="s">
        <v>41</v>
      </c>
      <c r="P608" s="32">
        <v>0</v>
      </c>
      <c r="Q608" s="90"/>
      <c r="R608" s="90"/>
      <c r="S608" s="7" t="s">
        <v>220</v>
      </c>
      <c r="T608" s="7" t="s">
        <v>2120</v>
      </c>
      <c r="U608" s="7" t="s">
        <v>2121</v>
      </c>
      <c r="V608" s="29" t="e">
        <f t="shared" ca="1" si="25"/>
        <v>#NAME?</v>
      </c>
      <c r="W608" s="7"/>
      <c r="X608" s="7"/>
      <c r="Y608" s="34"/>
      <c r="Z608" s="35"/>
      <c r="AA608" s="36">
        <v>45029</v>
      </c>
      <c r="AB608" s="37"/>
      <c r="AC608" s="35"/>
      <c r="AD608" s="35"/>
      <c r="AE608" s="35"/>
      <c r="AF608" s="35"/>
      <c r="AG608" s="35">
        <v>0</v>
      </c>
      <c r="AH608" s="35">
        <v>0</v>
      </c>
      <c r="AI608" s="35">
        <v>5431.76</v>
      </c>
      <c r="AJ608" s="35">
        <v>0</v>
      </c>
      <c r="AK608" s="35">
        <v>0</v>
      </c>
      <c r="AL608" s="35">
        <v>0</v>
      </c>
      <c r="AM608" s="35">
        <v>0</v>
      </c>
      <c r="AN608" s="35">
        <v>0</v>
      </c>
      <c r="AO608" s="35">
        <v>0</v>
      </c>
      <c r="AP608" s="35">
        <v>0</v>
      </c>
      <c r="AQ608" s="35">
        <v>0</v>
      </c>
      <c r="AR608" s="35">
        <v>0</v>
      </c>
      <c r="AS608" s="35">
        <v>0</v>
      </c>
      <c r="AT608" s="35">
        <v>0</v>
      </c>
      <c r="AU608" s="35">
        <v>0</v>
      </c>
      <c r="AV608" s="35">
        <v>0</v>
      </c>
      <c r="AW608" s="35">
        <v>0</v>
      </c>
      <c r="AX608" s="35">
        <v>0</v>
      </c>
      <c r="AY608" s="35">
        <v>0</v>
      </c>
      <c r="AZ608" s="35">
        <v>0</v>
      </c>
      <c r="BA608" s="35">
        <v>0</v>
      </c>
      <c r="BB608" s="35" t="e">
        <f t="array" aca="1" ref="BB608" ca="1">_xludf.XLOOKUP(C608,'PL TOTAL D0'!A:A,'PL TOTAL D0'!C:C,"")</f>
        <v>#NAME?</v>
      </c>
    </row>
    <row r="609" spans="1:54" ht="15.75" customHeight="1">
      <c r="A609" s="28" t="s">
        <v>18</v>
      </c>
      <c r="B609" s="3" t="s">
        <v>2122</v>
      </c>
      <c r="C609" s="4" t="s">
        <v>2123</v>
      </c>
      <c r="D609" s="7" t="s">
        <v>19</v>
      </c>
      <c r="E609" s="7" t="s">
        <v>124</v>
      </c>
      <c r="F609" s="7" t="s">
        <v>238</v>
      </c>
      <c r="G609" s="7" t="e">
        <f t="shared" ca="1" si="24"/>
        <v>#NAME?</v>
      </c>
      <c r="H609" s="29" t="s">
        <v>227</v>
      </c>
      <c r="I609" s="29" t="s">
        <v>41</v>
      </c>
      <c r="J609" s="7" t="str">
        <f t="shared" si="29"/>
        <v>Sim</v>
      </c>
      <c r="K609" s="30">
        <v>45005</v>
      </c>
      <c r="L609" s="7"/>
      <c r="M609" s="7" t="s">
        <v>138</v>
      </c>
      <c r="N609" s="31">
        <v>1.4999999999999999E-2</v>
      </c>
      <c r="O609" s="7" t="s">
        <v>29</v>
      </c>
      <c r="P609" s="32">
        <v>0.1</v>
      </c>
      <c r="Q609" s="90" t="s">
        <v>2124</v>
      </c>
      <c r="R609" s="90"/>
      <c r="S609" s="7" t="s">
        <v>220</v>
      </c>
      <c r="T609" s="7" t="s">
        <v>2125</v>
      </c>
      <c r="U609" s="7" t="s">
        <v>124</v>
      </c>
      <c r="V609" s="29" t="e">
        <f t="shared" ca="1" si="25"/>
        <v>#NAME?</v>
      </c>
      <c r="W609" s="7"/>
      <c r="X609" s="7"/>
      <c r="Y609" s="34" t="s">
        <v>222</v>
      </c>
      <c r="Z609" s="35"/>
      <c r="AA609" s="36">
        <v>45005</v>
      </c>
      <c r="AB609" s="37">
        <v>49075100008264</v>
      </c>
      <c r="AC609" s="35"/>
      <c r="AD609" s="35"/>
      <c r="AE609" s="35"/>
      <c r="AF609" s="35"/>
      <c r="AG609" s="35"/>
      <c r="AH609" s="35">
        <v>108824.42</v>
      </c>
      <c r="AI609" s="35">
        <v>47556.19</v>
      </c>
      <c r="AJ609" s="35">
        <v>64503.79</v>
      </c>
      <c r="AK609" s="35">
        <v>66263.149999999994</v>
      </c>
      <c r="AL609" s="35">
        <v>76565.75</v>
      </c>
      <c r="AM609" s="35">
        <v>89589.62</v>
      </c>
      <c r="AN609" s="35">
        <v>103189.25</v>
      </c>
      <c r="AO609" s="35">
        <v>93072.73</v>
      </c>
      <c r="AP609" s="35">
        <v>389160.11</v>
      </c>
      <c r="AQ609" s="35">
        <v>342594.29</v>
      </c>
      <c r="AR609" s="35">
        <v>342970.85</v>
      </c>
      <c r="AS609" s="35">
        <v>324593.25</v>
      </c>
      <c r="AT609" s="35">
        <v>246738.52</v>
      </c>
      <c r="AU609" s="35">
        <v>141034.35</v>
      </c>
      <c r="AV609" s="35">
        <v>35966.39</v>
      </c>
      <c r="AW609" s="35">
        <v>36072.22</v>
      </c>
      <c r="AX609" s="35">
        <v>21213.19</v>
      </c>
      <c r="AY609" s="35">
        <v>13815.12</v>
      </c>
      <c r="AZ609" s="35">
        <v>13853.9</v>
      </c>
      <c r="BA609" s="35">
        <v>13904.99</v>
      </c>
      <c r="BB609" s="35" t="e">
        <f t="array" aca="1" ref="BB609" ca="1">_xludf.XLOOKUP(C609,'PL TOTAL D0'!A:A,'PL TOTAL D0'!C:C,"")</f>
        <v>#NAME?</v>
      </c>
    </row>
    <row r="610" spans="1:54" ht="15.75" customHeight="1">
      <c r="A610" s="28" t="s">
        <v>18</v>
      </c>
      <c r="B610" s="3" t="s">
        <v>2126</v>
      </c>
      <c r="C610" s="4" t="s">
        <v>2127</v>
      </c>
      <c r="D610" s="7" t="s">
        <v>19</v>
      </c>
      <c r="E610" s="7" t="s">
        <v>124</v>
      </c>
      <c r="F610" s="7" t="s">
        <v>244</v>
      </c>
      <c r="G610" s="7" t="e">
        <f t="shared" ca="1" si="24"/>
        <v>#NAME?</v>
      </c>
      <c r="H610" s="29" t="s">
        <v>227</v>
      </c>
      <c r="I610" s="29" t="s">
        <v>41</v>
      </c>
      <c r="J610" s="7" t="str">
        <f t="shared" si="29"/>
        <v>Não</v>
      </c>
      <c r="K610" s="30">
        <v>45264</v>
      </c>
      <c r="L610" s="7"/>
      <c r="M610" s="9" t="s">
        <v>132</v>
      </c>
      <c r="N610" s="10">
        <v>2.5000000000000001E-2</v>
      </c>
      <c r="O610" s="7" t="s">
        <v>260</v>
      </c>
      <c r="P610" s="11">
        <v>0.2</v>
      </c>
      <c r="Q610" s="90"/>
      <c r="R610" s="90"/>
      <c r="S610" s="7" t="s">
        <v>220</v>
      </c>
      <c r="T610" s="7" t="s">
        <v>2128</v>
      </c>
      <c r="U610" s="7" t="s">
        <v>124</v>
      </c>
      <c r="V610" s="29" t="e">
        <f t="shared" ca="1" si="25"/>
        <v>#NAME?</v>
      </c>
      <c r="W610" s="7"/>
      <c r="X610" s="7"/>
      <c r="Y610" s="34" t="s">
        <v>222</v>
      </c>
      <c r="Z610" s="35"/>
      <c r="AA610" s="36">
        <v>45264</v>
      </c>
      <c r="AB610" s="37">
        <v>49075100013020</v>
      </c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>
        <v>0</v>
      </c>
      <c r="AQ610" s="35">
        <v>50262.05</v>
      </c>
      <c r="AR610" s="35">
        <v>46968.639999999999</v>
      </c>
      <c r="AS610" s="35">
        <v>47487.64</v>
      </c>
      <c r="AT610" s="35">
        <v>48297.43</v>
      </c>
      <c r="AU610" s="35">
        <v>46293.52</v>
      </c>
      <c r="AV610" s="35">
        <v>45353.05</v>
      </c>
      <c r="AW610" s="35">
        <v>45254.54</v>
      </c>
      <c r="AX610" s="35">
        <v>46308.2</v>
      </c>
      <c r="AY610" s="35">
        <v>46833.16</v>
      </c>
      <c r="AZ610" s="35">
        <v>46175.93</v>
      </c>
      <c r="BA610" s="35">
        <v>44775.83</v>
      </c>
      <c r="BB610" s="35" t="e">
        <f t="array" aca="1" ref="BB610" ca="1">_xludf.XLOOKUP(C610,'PL TOTAL D0'!A:A,'PL TOTAL D0'!C:C,"")</f>
        <v>#NAME?</v>
      </c>
    </row>
    <row r="611" spans="1:54" ht="15.75" customHeight="1">
      <c r="A611" s="28" t="s">
        <v>18</v>
      </c>
      <c r="B611" s="3" t="s">
        <v>2126</v>
      </c>
      <c r="C611" s="4" t="s">
        <v>2129</v>
      </c>
      <c r="D611" s="7" t="s">
        <v>19</v>
      </c>
      <c r="E611" s="7" t="s">
        <v>124</v>
      </c>
      <c r="F611" s="7" t="s">
        <v>244</v>
      </c>
      <c r="G611" s="7" t="e">
        <f t="shared" ca="1" si="24"/>
        <v>#NAME?</v>
      </c>
      <c r="H611" s="29" t="s">
        <v>227</v>
      </c>
      <c r="I611" s="29" t="s">
        <v>41</v>
      </c>
      <c r="J611" s="7" t="str">
        <f t="shared" si="29"/>
        <v>Não</v>
      </c>
      <c r="K611" s="30">
        <v>45103</v>
      </c>
      <c r="L611" s="30"/>
      <c r="M611" s="7" t="s">
        <v>100</v>
      </c>
      <c r="N611" s="31">
        <v>1.2E-2</v>
      </c>
      <c r="O611" s="7" t="s">
        <v>41</v>
      </c>
      <c r="P611" s="32">
        <v>0</v>
      </c>
      <c r="Q611" s="90"/>
      <c r="R611" s="90"/>
      <c r="S611" s="7" t="s">
        <v>220</v>
      </c>
      <c r="T611" s="7" t="s">
        <v>2128</v>
      </c>
      <c r="U611" s="7" t="s">
        <v>124</v>
      </c>
      <c r="V611" s="29" t="e">
        <f t="shared" ca="1" si="25"/>
        <v>#NAME?</v>
      </c>
      <c r="W611" s="7"/>
      <c r="X611" s="7"/>
      <c r="Y611" s="34" t="s">
        <v>222</v>
      </c>
      <c r="Z611" s="35"/>
      <c r="AA611" s="36">
        <v>45103</v>
      </c>
      <c r="AB611" s="37">
        <v>49075100007357</v>
      </c>
      <c r="AC611" s="35"/>
      <c r="AD611" s="35"/>
      <c r="AE611" s="35"/>
      <c r="AF611" s="35"/>
      <c r="AG611" s="35"/>
      <c r="AH611" s="35"/>
      <c r="AI611" s="35"/>
      <c r="AJ611" s="35"/>
      <c r="AK611" s="35">
        <v>200323.08</v>
      </c>
      <c r="AL611" s="35">
        <v>202185.21</v>
      </c>
      <c r="AM611" s="35">
        <v>254401.12</v>
      </c>
      <c r="AN611" s="35">
        <v>256470.23</v>
      </c>
      <c r="AO611" s="35">
        <v>258614.98</v>
      </c>
      <c r="AP611" s="35">
        <v>310396.68</v>
      </c>
      <c r="AQ611" s="35">
        <v>312685.08</v>
      </c>
      <c r="AR611" s="35">
        <v>315303.3</v>
      </c>
      <c r="AS611" s="35">
        <v>342539.61</v>
      </c>
      <c r="AT611" s="35">
        <v>394597.36</v>
      </c>
      <c r="AU611" s="35">
        <v>396000.75</v>
      </c>
      <c r="AV611" s="35">
        <v>554884.69999999995</v>
      </c>
      <c r="AW611" s="35">
        <v>566615.4</v>
      </c>
      <c r="AX611" s="35">
        <v>571284.5</v>
      </c>
      <c r="AY611" s="35">
        <v>571108.5</v>
      </c>
      <c r="AZ611" s="35">
        <v>574691.35</v>
      </c>
      <c r="BA611" s="35">
        <v>579845.1</v>
      </c>
      <c r="BB611" s="35" t="e">
        <f t="array" aca="1" ref="BB611" ca="1">_xludf.XLOOKUP(C611,'PL TOTAL D0'!A:A,'PL TOTAL D0'!C:C,"")</f>
        <v>#NAME?</v>
      </c>
    </row>
    <row r="612" spans="1:54" ht="15.75" customHeight="1">
      <c r="A612" s="28" t="s">
        <v>18</v>
      </c>
      <c r="B612" s="3" t="s">
        <v>2130</v>
      </c>
      <c r="C612" s="4" t="s">
        <v>2131</v>
      </c>
      <c r="D612" s="7" t="s">
        <v>19</v>
      </c>
      <c r="E612" s="7" t="s">
        <v>38</v>
      </c>
      <c r="F612" s="7" t="s">
        <v>1068</v>
      </c>
      <c r="G612" s="7" t="e">
        <f t="shared" ca="1" si="24"/>
        <v>#NAME?</v>
      </c>
      <c r="H612" s="29" t="s">
        <v>227</v>
      </c>
      <c r="I612" s="29" t="s">
        <v>41</v>
      </c>
      <c r="J612" s="7" t="str">
        <f t="shared" si="29"/>
        <v>Não</v>
      </c>
      <c r="K612" s="30">
        <v>45448</v>
      </c>
      <c r="L612" s="30"/>
      <c r="M612" s="7" t="s">
        <v>433</v>
      </c>
      <c r="N612" s="31">
        <v>7.0000000000000001E-3</v>
      </c>
      <c r="O612" s="7" t="s">
        <v>41</v>
      </c>
      <c r="P612" s="32">
        <v>0</v>
      </c>
      <c r="Q612" s="90"/>
      <c r="R612" s="33"/>
      <c r="S612" s="7" t="s">
        <v>220</v>
      </c>
      <c r="T612" s="7" t="s">
        <v>2132</v>
      </c>
      <c r="U612" s="7" t="s">
        <v>38</v>
      </c>
      <c r="V612" s="29" t="e">
        <f t="shared" ca="1" si="25"/>
        <v>#NAME?</v>
      </c>
      <c r="W612" s="7"/>
      <c r="X612" s="7" t="s">
        <v>32</v>
      </c>
      <c r="Y612" s="34" t="s">
        <v>222</v>
      </c>
      <c r="Z612" s="35"/>
      <c r="AA612" s="36">
        <v>45448</v>
      </c>
      <c r="AB612" s="37">
        <v>49075100015041</v>
      </c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>
        <v>11609.16</v>
      </c>
      <c r="AX612" s="35">
        <v>11725.87</v>
      </c>
      <c r="AY612" s="35">
        <v>0</v>
      </c>
      <c r="AZ612" s="35">
        <v>0</v>
      </c>
      <c r="BA612" s="35">
        <v>0</v>
      </c>
      <c r="BB612" s="35" t="e">
        <f t="array" aca="1" ref="BB612" ca="1">_xludf.XLOOKUP(C612,'PL TOTAL D0'!A:A,'PL TOTAL D0'!C:C,"")</f>
        <v>#NAME?</v>
      </c>
    </row>
    <row r="613" spans="1:54" ht="15.75" customHeight="1">
      <c r="A613" s="28" t="s">
        <v>18</v>
      </c>
      <c r="B613" s="3" t="s">
        <v>2133</v>
      </c>
      <c r="C613" s="4" t="s">
        <v>2134</v>
      </c>
      <c r="D613" s="7" t="s">
        <v>19</v>
      </c>
      <c r="E613" s="7" t="s">
        <v>124</v>
      </c>
      <c r="F613" s="7" t="s">
        <v>354</v>
      </c>
      <c r="G613" s="7" t="e">
        <f t="shared" ca="1" si="24"/>
        <v>#NAME?</v>
      </c>
      <c r="H613" s="29" t="s">
        <v>239</v>
      </c>
      <c r="I613" s="29" t="s">
        <v>240</v>
      </c>
      <c r="J613" s="7" t="str">
        <f t="shared" si="29"/>
        <v>Não</v>
      </c>
      <c r="K613" s="30">
        <v>45163</v>
      </c>
      <c r="L613" s="30"/>
      <c r="M613" s="7" t="s">
        <v>100</v>
      </c>
      <c r="N613" s="31">
        <v>0.01</v>
      </c>
      <c r="O613" s="7" t="s">
        <v>41</v>
      </c>
      <c r="P613" s="32">
        <v>0</v>
      </c>
      <c r="Q613" s="90"/>
      <c r="R613" s="90"/>
      <c r="S613" s="7" t="s">
        <v>220</v>
      </c>
      <c r="T613" s="7" t="s">
        <v>2135</v>
      </c>
      <c r="U613" s="7" t="s">
        <v>124</v>
      </c>
      <c r="V613" s="29" t="e">
        <f t="shared" ca="1" si="25"/>
        <v>#NAME?</v>
      </c>
      <c r="W613" s="7"/>
      <c r="X613" s="7"/>
      <c r="Y613" s="34" t="s">
        <v>330</v>
      </c>
      <c r="Z613" s="35"/>
      <c r="AA613" s="36">
        <v>45163</v>
      </c>
      <c r="AB613" s="37">
        <v>49075100011801</v>
      </c>
      <c r="AC613" s="35"/>
      <c r="AD613" s="35"/>
      <c r="AE613" s="35">
        <v>51295.86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35">
        <v>0</v>
      </c>
      <c r="AM613" s="35">
        <v>0</v>
      </c>
      <c r="AN613" s="35">
        <v>0</v>
      </c>
      <c r="AO613" s="35">
        <v>0</v>
      </c>
      <c r="AP613" s="35">
        <v>0</v>
      </c>
      <c r="AQ613" s="35">
        <v>0</v>
      </c>
      <c r="AR613" s="35">
        <v>0</v>
      </c>
      <c r="AS613" s="35">
        <v>0</v>
      </c>
      <c r="AT613" s="35">
        <v>0</v>
      </c>
      <c r="AU613" s="35">
        <v>0</v>
      </c>
      <c r="AV613" s="35">
        <v>0</v>
      </c>
      <c r="AW613" s="35">
        <v>0</v>
      </c>
      <c r="AX613" s="35">
        <v>0</v>
      </c>
      <c r="AY613" s="35">
        <v>0</v>
      </c>
      <c r="AZ613" s="35">
        <v>0</v>
      </c>
      <c r="BA613" s="35">
        <v>0</v>
      </c>
      <c r="BB613" s="35" t="e">
        <f t="array" aca="1" ref="BB613" ca="1">_xludf.XLOOKUP(C613,'PL TOTAL D0'!A:A,'PL TOTAL D0'!C:C,"")</f>
        <v>#NAME?</v>
      </c>
    </row>
    <row r="614" spans="1:54" ht="15.75" customHeight="1">
      <c r="A614" s="28" t="s">
        <v>18</v>
      </c>
      <c r="B614" s="3" t="s">
        <v>2136</v>
      </c>
      <c r="C614" s="51" t="s">
        <v>2137</v>
      </c>
      <c r="D614" s="7" t="s">
        <v>19</v>
      </c>
      <c r="E614" s="7" t="s">
        <v>124</v>
      </c>
      <c r="F614" s="7" t="s">
        <v>354</v>
      </c>
      <c r="G614" s="7" t="e">
        <f t="shared" ca="1" si="24"/>
        <v>#NAME?</v>
      </c>
      <c r="H614" s="29" t="s">
        <v>218</v>
      </c>
      <c r="I614" s="29" t="s">
        <v>41</v>
      </c>
      <c r="J614" s="7" t="str">
        <f t="shared" si="29"/>
        <v>Não</v>
      </c>
      <c r="K614" s="30">
        <v>44936</v>
      </c>
      <c r="L614" s="30">
        <v>45433</v>
      </c>
      <c r="M614" s="7" t="s">
        <v>100</v>
      </c>
      <c r="N614" s="31">
        <v>0.01</v>
      </c>
      <c r="O614" s="7" t="s">
        <v>41</v>
      </c>
      <c r="P614" s="32">
        <v>0</v>
      </c>
      <c r="Q614" s="33"/>
      <c r="R614" s="90"/>
      <c r="S614" s="7" t="s">
        <v>220</v>
      </c>
      <c r="T614" s="7" t="s">
        <v>2135</v>
      </c>
      <c r="U614" s="7" t="s">
        <v>124</v>
      </c>
      <c r="V614" s="29" t="e">
        <f t="shared" ca="1" si="25"/>
        <v>#NAME?</v>
      </c>
      <c r="W614" s="7"/>
      <c r="X614" s="7"/>
      <c r="Y614" s="34" t="s">
        <v>330</v>
      </c>
      <c r="Z614" s="35"/>
      <c r="AA614" s="36">
        <v>44936</v>
      </c>
      <c r="AB614" s="37">
        <v>49075100012687</v>
      </c>
      <c r="AC614" s="35"/>
      <c r="AD614" s="35"/>
      <c r="AE614" s="35"/>
      <c r="AF614" s="35">
        <v>172068.9</v>
      </c>
      <c r="AG614" s="35">
        <v>173538.72</v>
      </c>
      <c r="AH614" s="35">
        <v>120603.37</v>
      </c>
      <c r="AI614" s="35">
        <v>141559.66</v>
      </c>
      <c r="AJ614" s="35">
        <v>147998.45000000001</v>
      </c>
      <c r="AK614" s="35">
        <v>149308.13</v>
      </c>
      <c r="AL614" s="35">
        <v>150534.88</v>
      </c>
      <c r="AM614" s="35">
        <v>181945.64</v>
      </c>
      <c r="AN614" s="35">
        <v>77673.740000000005</v>
      </c>
      <c r="AO614" s="35">
        <v>78274.95</v>
      </c>
      <c r="AP614" s="35">
        <v>78830.87</v>
      </c>
      <c r="AQ614" s="35">
        <v>79432.929999999993</v>
      </c>
      <c r="AR614" s="35">
        <v>80159.88</v>
      </c>
      <c r="AS614" s="35">
        <v>29814.84</v>
      </c>
      <c r="AT614" s="35">
        <v>0</v>
      </c>
      <c r="AU614" s="35">
        <v>0</v>
      </c>
      <c r="AV614" s="35">
        <v>0</v>
      </c>
      <c r="AW614" s="35">
        <v>0</v>
      </c>
      <c r="AX614" s="35">
        <v>0</v>
      </c>
      <c r="AY614" s="35">
        <v>0</v>
      </c>
      <c r="AZ614" s="35">
        <v>0</v>
      </c>
      <c r="BA614" s="35">
        <v>0</v>
      </c>
      <c r="BB614" s="35" t="e">
        <f t="array" aca="1" ref="BB614" ca="1">_xludf.XLOOKUP(C614,'PL TOTAL D0'!A:A,'PL TOTAL D0'!C:C,"")</f>
        <v>#NAME?</v>
      </c>
    </row>
    <row r="615" spans="1:54" ht="15.75" customHeight="1">
      <c r="A615" s="28" t="s">
        <v>18</v>
      </c>
      <c r="B615" s="3" t="s">
        <v>2138</v>
      </c>
      <c r="C615" s="51" t="s">
        <v>2139</v>
      </c>
      <c r="D615" s="7" t="s">
        <v>19</v>
      </c>
      <c r="E615" s="7" t="s">
        <v>124</v>
      </c>
      <c r="F615" s="7" t="s">
        <v>244</v>
      </c>
      <c r="G615" s="7" t="e">
        <f t="shared" ca="1" si="24"/>
        <v>#NAME?</v>
      </c>
      <c r="H615" s="29" t="s">
        <v>227</v>
      </c>
      <c r="I615" s="29" t="s">
        <v>41</v>
      </c>
      <c r="J615" s="7" t="str">
        <f t="shared" si="29"/>
        <v>Sim</v>
      </c>
      <c r="K615" s="30">
        <v>45460</v>
      </c>
      <c r="L615" s="30"/>
      <c r="M615" s="7" t="s">
        <v>100</v>
      </c>
      <c r="N615" s="31">
        <v>1.2E-2</v>
      </c>
      <c r="O615" s="7" t="s">
        <v>41</v>
      </c>
      <c r="P615" s="32">
        <v>0</v>
      </c>
      <c r="Q615" s="33" t="s">
        <v>2140</v>
      </c>
      <c r="R615" s="90"/>
      <c r="S615" s="7" t="s">
        <v>220</v>
      </c>
      <c r="T615" s="7" t="s">
        <v>2141</v>
      </c>
      <c r="U615" s="7" t="s">
        <v>124</v>
      </c>
      <c r="V615" s="29" t="e">
        <f t="shared" ca="1" si="25"/>
        <v>#NAME?</v>
      </c>
      <c r="W615" s="7"/>
      <c r="X615" s="7" t="s">
        <v>32</v>
      </c>
      <c r="Y615" s="34" t="s">
        <v>222</v>
      </c>
      <c r="Z615" s="35"/>
      <c r="AA615" s="36">
        <v>45460</v>
      </c>
      <c r="AB615" s="37">
        <v>49075100015163</v>
      </c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>
        <v>147978.20000000001</v>
      </c>
      <c r="AX615" s="35">
        <v>243732.3</v>
      </c>
      <c r="AY615" s="35">
        <v>245865.18</v>
      </c>
      <c r="AZ615" s="35">
        <v>247604.43</v>
      </c>
      <c r="BA615" s="35">
        <v>249926.12</v>
      </c>
      <c r="BB615" s="35" t="e">
        <f t="array" aca="1" ref="BB615" ca="1">_xludf.XLOOKUP(C615,'PL TOTAL D0'!A:A,'PL TOTAL D0'!C:C,"")</f>
        <v>#NAME?</v>
      </c>
    </row>
    <row r="616" spans="1:54" ht="15.75" customHeight="1">
      <c r="A616" s="28" t="s">
        <v>18</v>
      </c>
      <c r="B616" s="169" t="s">
        <v>2142</v>
      </c>
      <c r="C616" s="141" t="s">
        <v>2143</v>
      </c>
      <c r="D616" s="7" t="s">
        <v>19</v>
      </c>
      <c r="E616" s="7" t="s">
        <v>124</v>
      </c>
      <c r="F616" s="7" t="s">
        <v>404</v>
      </c>
      <c r="G616" s="7" t="e">
        <f t="shared" ca="1" si="24"/>
        <v>#NAME?</v>
      </c>
      <c r="H616" s="29" t="s">
        <v>239</v>
      </c>
      <c r="I616" s="29" t="s">
        <v>298</v>
      </c>
      <c r="J616" s="7" t="str">
        <f t="shared" si="29"/>
        <v>Não</v>
      </c>
      <c r="K616" s="30">
        <v>45163</v>
      </c>
      <c r="L616" s="30"/>
      <c r="M616" s="7" t="s">
        <v>138</v>
      </c>
      <c r="N616" s="31">
        <v>1.4999999999999999E-2</v>
      </c>
      <c r="O616" s="7" t="s">
        <v>29</v>
      </c>
      <c r="P616" s="32">
        <v>0.1</v>
      </c>
      <c r="Q616" s="90"/>
      <c r="R616" s="90"/>
      <c r="S616" s="7" t="s">
        <v>220</v>
      </c>
      <c r="T616" s="7" t="s">
        <v>2144</v>
      </c>
      <c r="U616" s="7" t="s">
        <v>124</v>
      </c>
      <c r="V616" s="29" t="e">
        <f t="shared" ca="1" si="25"/>
        <v>#NAME?</v>
      </c>
      <c r="W616" s="7"/>
      <c r="X616" s="7"/>
      <c r="Y616" s="34" t="s">
        <v>222</v>
      </c>
      <c r="Z616" s="35"/>
      <c r="AA616" s="36">
        <v>45163</v>
      </c>
      <c r="AB616" s="37">
        <v>49075100011818</v>
      </c>
      <c r="AC616" s="35"/>
      <c r="AD616" s="35"/>
      <c r="AE616" s="35"/>
      <c r="AF616" s="35"/>
      <c r="AG616" s="35"/>
      <c r="AH616" s="35">
        <v>0</v>
      </c>
      <c r="AI616" s="35">
        <v>0</v>
      </c>
      <c r="AJ616" s="35">
        <v>0</v>
      </c>
      <c r="AK616" s="35">
        <v>0</v>
      </c>
      <c r="AL616" s="35">
        <v>0</v>
      </c>
      <c r="AM616" s="35">
        <v>0</v>
      </c>
      <c r="AN616" s="35">
        <v>0</v>
      </c>
      <c r="AO616" s="35">
        <v>0</v>
      </c>
      <c r="AP616" s="35">
        <v>0</v>
      </c>
      <c r="AQ616" s="35">
        <v>0</v>
      </c>
      <c r="AR616" s="35">
        <v>0</v>
      </c>
      <c r="AS616" s="35">
        <v>0</v>
      </c>
      <c r="AT616" s="35">
        <v>0</v>
      </c>
      <c r="AU616" s="35">
        <v>0</v>
      </c>
      <c r="AV616" s="35">
        <v>0</v>
      </c>
      <c r="AW616" s="35">
        <v>0</v>
      </c>
      <c r="AX616" s="35">
        <v>0</v>
      </c>
      <c r="AY616" s="35">
        <v>0</v>
      </c>
      <c r="AZ616" s="35">
        <v>0</v>
      </c>
      <c r="BA616" s="35">
        <v>0</v>
      </c>
      <c r="BB616" s="35" t="e">
        <f t="array" aca="1" ref="BB616" ca="1">_xludf.XLOOKUP(C616,'PL TOTAL D0'!A:A,'PL TOTAL D0'!C:C,"")</f>
        <v>#NAME?</v>
      </c>
    </row>
    <row r="617" spans="1:54" ht="15.75" customHeight="1">
      <c r="A617" s="28" t="s">
        <v>18</v>
      </c>
      <c r="B617" s="3" t="s">
        <v>2145</v>
      </c>
      <c r="C617" s="4" t="s">
        <v>2146</v>
      </c>
      <c r="D617" s="7" t="s">
        <v>19</v>
      </c>
      <c r="E617" s="7" t="s">
        <v>20</v>
      </c>
      <c r="F617" s="7" t="s">
        <v>339</v>
      </c>
      <c r="G617" s="7" t="e">
        <f t="shared" ca="1" si="24"/>
        <v>#NAME?</v>
      </c>
      <c r="H617" s="29" t="s">
        <v>227</v>
      </c>
      <c r="I617" s="29" t="s">
        <v>41</v>
      </c>
      <c r="J617" s="7" t="str">
        <f t="shared" si="29"/>
        <v>Não</v>
      </c>
      <c r="K617" s="30">
        <v>45075</v>
      </c>
      <c r="L617" s="7"/>
      <c r="M617" s="7" t="s">
        <v>132</v>
      </c>
      <c r="N617" s="31">
        <v>2.5000000000000001E-2</v>
      </c>
      <c r="O617" s="7" t="s">
        <v>260</v>
      </c>
      <c r="P617" s="32">
        <v>0.2</v>
      </c>
      <c r="Q617" s="90"/>
      <c r="R617" s="90"/>
      <c r="S617" s="7" t="s">
        <v>220</v>
      </c>
      <c r="T617" s="7" t="s">
        <v>2147</v>
      </c>
      <c r="U617" s="7" t="s">
        <v>94</v>
      </c>
      <c r="V617" s="29" t="e">
        <f t="shared" ca="1" si="25"/>
        <v>#NAME?</v>
      </c>
      <c r="W617" s="7"/>
      <c r="X617" s="7"/>
      <c r="Y617" s="34" t="s">
        <v>222</v>
      </c>
      <c r="Z617" s="35"/>
      <c r="AA617" s="36">
        <v>45075</v>
      </c>
      <c r="AB617" s="37">
        <v>49075100007373</v>
      </c>
      <c r="AC617" s="35"/>
      <c r="AD617" s="35"/>
      <c r="AE617" s="35"/>
      <c r="AF617" s="35"/>
      <c r="AG617" s="35"/>
      <c r="AH617" s="35">
        <v>0</v>
      </c>
      <c r="AI617" s="35">
        <v>0</v>
      </c>
      <c r="AJ617" s="35">
        <v>49931.15</v>
      </c>
      <c r="AK617" s="35">
        <v>51939.1</v>
      </c>
      <c r="AL617" s="35">
        <v>57669.29</v>
      </c>
      <c r="AM617" s="35">
        <v>66902.600000000006</v>
      </c>
      <c r="AN617" s="35">
        <v>66641.42</v>
      </c>
      <c r="AO617" s="35">
        <v>68617.759999999995</v>
      </c>
      <c r="AP617" s="35">
        <v>73801.62</v>
      </c>
      <c r="AQ617" s="35">
        <v>82681.06</v>
      </c>
      <c r="AR617" s="35">
        <v>81896.27</v>
      </c>
      <c r="AS617" s="35">
        <v>83029.070000000007</v>
      </c>
      <c r="AT617" s="35">
        <v>89381.9</v>
      </c>
      <c r="AU617" s="35">
        <v>90768.54</v>
      </c>
      <c r="AV617" s="35">
        <v>94097.87</v>
      </c>
      <c r="AW617" s="35">
        <v>94153.82</v>
      </c>
      <c r="AX617" s="35">
        <v>101207.6</v>
      </c>
      <c r="AY617" s="35">
        <v>102324.54</v>
      </c>
      <c r="AZ617" s="35">
        <v>101169.29</v>
      </c>
      <c r="BA617" s="35">
        <v>98688.81</v>
      </c>
      <c r="BB617" s="35" t="e">
        <f t="array" aca="1" ref="BB617" ca="1">_xludf.XLOOKUP(C617,'PL TOTAL D0'!A:A,'PL TOTAL D0'!C:C,"")</f>
        <v>#NAME?</v>
      </c>
    </row>
    <row r="618" spans="1:54" ht="15.75" customHeight="1">
      <c r="A618" s="28" t="s">
        <v>18</v>
      </c>
      <c r="B618" s="3" t="s">
        <v>2148</v>
      </c>
      <c r="C618" s="4" t="s">
        <v>2149</v>
      </c>
      <c r="D618" s="7" t="s">
        <v>19</v>
      </c>
      <c r="E618" s="7" t="s">
        <v>38</v>
      </c>
      <c r="F618" s="7" t="s">
        <v>1068</v>
      </c>
      <c r="G618" s="7" t="e">
        <f t="shared" ca="1" si="24"/>
        <v>#NAME?</v>
      </c>
      <c r="H618" s="29" t="s">
        <v>227</v>
      </c>
      <c r="I618" s="29" t="s">
        <v>41</v>
      </c>
      <c r="J618" s="7" t="str">
        <f t="shared" si="29"/>
        <v>Não</v>
      </c>
      <c r="K618" s="30">
        <v>45448</v>
      </c>
      <c r="L618" s="7"/>
      <c r="M618" s="7" t="s">
        <v>433</v>
      </c>
      <c r="N618" s="31">
        <v>7.0000000000000001E-3</v>
      </c>
      <c r="O618" s="7" t="s">
        <v>41</v>
      </c>
      <c r="P618" s="32">
        <v>0</v>
      </c>
      <c r="Q618" s="90"/>
      <c r="R618" s="90"/>
      <c r="S618" s="7" t="s">
        <v>220</v>
      </c>
      <c r="T618" s="7" t="s">
        <v>2150</v>
      </c>
      <c r="U618" s="7" t="s">
        <v>38</v>
      </c>
      <c r="V618" s="29" t="e">
        <f t="shared" ca="1" si="25"/>
        <v>#NAME?</v>
      </c>
      <c r="W618" s="7"/>
      <c r="X618" s="7" t="s">
        <v>32</v>
      </c>
      <c r="Y618" s="34" t="s">
        <v>222</v>
      </c>
      <c r="Z618" s="35"/>
      <c r="AA618" s="36">
        <v>45448</v>
      </c>
      <c r="AB618" s="37">
        <v>49075100015031</v>
      </c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>
        <v>11609.16</v>
      </c>
      <c r="AX618" s="35">
        <v>11725.87</v>
      </c>
      <c r="AY618" s="35">
        <v>0</v>
      </c>
      <c r="AZ618" s="35">
        <v>0</v>
      </c>
      <c r="BA618" s="35">
        <v>0</v>
      </c>
      <c r="BB618" s="35" t="e">
        <f t="array" aca="1" ref="BB618" ca="1">_xludf.XLOOKUP(C618,'PL TOTAL D0'!A:A,'PL TOTAL D0'!C:C,"")</f>
        <v>#NAME?</v>
      </c>
    </row>
    <row r="619" spans="1:54" ht="15.75" customHeight="1">
      <c r="A619" s="28" t="s">
        <v>18</v>
      </c>
      <c r="B619" s="3" t="s">
        <v>2151</v>
      </c>
      <c r="C619" s="62" t="s">
        <v>2152</v>
      </c>
      <c r="D619" s="7" t="s">
        <v>19</v>
      </c>
      <c r="E619" s="7" t="s">
        <v>38</v>
      </c>
      <c r="F619" s="7" t="s">
        <v>99</v>
      </c>
      <c r="G619" s="7" t="e">
        <f t="shared" ca="1" si="24"/>
        <v>#NAME?</v>
      </c>
      <c r="H619" s="29" t="s">
        <v>227</v>
      </c>
      <c r="I619" s="29" t="s">
        <v>41</v>
      </c>
      <c r="J619" s="7" t="str">
        <f t="shared" si="29"/>
        <v>Não</v>
      </c>
      <c r="K619" s="30">
        <v>45568</v>
      </c>
      <c r="L619" s="7"/>
      <c r="M619" s="7" t="s">
        <v>100</v>
      </c>
      <c r="N619" s="31">
        <v>1.2E-2</v>
      </c>
      <c r="O619" s="7" t="s">
        <v>41</v>
      </c>
      <c r="P619" s="32">
        <v>0</v>
      </c>
      <c r="Q619" s="138"/>
      <c r="R619" s="90"/>
      <c r="S619" s="7" t="s">
        <v>220</v>
      </c>
      <c r="T619" s="7" t="s">
        <v>2153</v>
      </c>
      <c r="U619" s="7" t="s">
        <v>38</v>
      </c>
      <c r="V619" s="29" t="e">
        <f t="shared" ca="1" si="25"/>
        <v>#NAME?</v>
      </c>
      <c r="W619" s="7"/>
      <c r="X619" s="7" t="s">
        <v>32</v>
      </c>
      <c r="Y619" s="34"/>
      <c r="Z619" s="35"/>
      <c r="AA619" s="35"/>
      <c r="AB619" s="37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>
        <v>145011.34</v>
      </c>
      <c r="BB619" s="35" t="e">
        <f t="array" aca="1" ref="BB619" ca="1">_xludf.XLOOKUP(C619,'PL TOTAL D0'!A:A,'PL TOTAL D0'!C:C,"")</f>
        <v>#NAME?</v>
      </c>
    </row>
    <row r="620" spans="1:54" ht="15.75" customHeight="1">
      <c r="A620" s="28" t="s">
        <v>18</v>
      </c>
      <c r="B620" s="42" t="s">
        <v>2154</v>
      </c>
      <c r="C620" s="43" t="s">
        <v>2155</v>
      </c>
      <c r="D620" s="7" t="s">
        <v>19</v>
      </c>
      <c r="E620" s="7" t="s">
        <v>124</v>
      </c>
      <c r="F620" s="7" t="s">
        <v>244</v>
      </c>
      <c r="G620" s="7" t="e">
        <f t="shared" ca="1" si="24"/>
        <v>#NAME?</v>
      </c>
      <c r="H620" s="29" t="s">
        <v>227</v>
      </c>
      <c r="I620" s="29" t="s">
        <v>41</v>
      </c>
      <c r="J620" s="7" t="str">
        <f t="shared" si="29"/>
        <v>Sim</v>
      </c>
      <c r="K620" s="30">
        <v>45495</v>
      </c>
      <c r="L620" s="7"/>
      <c r="M620" s="7" t="s">
        <v>100</v>
      </c>
      <c r="N620" s="31">
        <v>1.2E-2</v>
      </c>
      <c r="O620" s="7" t="s">
        <v>41</v>
      </c>
      <c r="P620" s="32">
        <v>0</v>
      </c>
      <c r="Q620" s="170" t="s">
        <v>2156</v>
      </c>
      <c r="R620" s="90"/>
      <c r="S620" s="7" t="s">
        <v>220</v>
      </c>
      <c r="T620" s="7" t="s">
        <v>2157</v>
      </c>
      <c r="U620" s="7" t="s">
        <v>124</v>
      </c>
      <c r="V620" s="29" t="e">
        <f t="shared" ca="1" si="25"/>
        <v>#NAME?</v>
      </c>
      <c r="W620" s="7"/>
      <c r="X620" s="7" t="s">
        <v>32</v>
      </c>
      <c r="Y620" s="34" t="s">
        <v>222</v>
      </c>
      <c r="Z620" s="35"/>
      <c r="AA620" s="36">
        <v>45495</v>
      </c>
      <c r="AB620" s="37">
        <v>49075100015481</v>
      </c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>
        <v>73594.8</v>
      </c>
      <c r="AY620" s="35">
        <v>266372.96000000002</v>
      </c>
      <c r="AZ620" s="35">
        <v>268551.98</v>
      </c>
      <c r="BA620" s="35">
        <v>290844.23</v>
      </c>
      <c r="BB620" s="35" t="e">
        <f t="array" aca="1" ref="BB620" ca="1">_xludf.XLOOKUP(C620,'PL TOTAL D0'!A:A,'PL TOTAL D0'!C:C,"")</f>
        <v>#NAME?</v>
      </c>
    </row>
    <row r="621" spans="1:54" ht="15.75" customHeight="1">
      <c r="A621" s="28" t="s">
        <v>18</v>
      </c>
      <c r="B621" s="42" t="s">
        <v>2158</v>
      </c>
      <c r="C621" s="43" t="s">
        <v>2159</v>
      </c>
      <c r="D621" s="7" t="s">
        <v>233</v>
      </c>
      <c r="E621" s="7" t="s">
        <v>38</v>
      </c>
      <c r="F621" s="7" t="s">
        <v>413</v>
      </c>
      <c r="G621" s="7" t="e">
        <f t="shared" ca="1" si="24"/>
        <v>#NAME?</v>
      </c>
      <c r="H621" s="29" t="s">
        <v>227</v>
      </c>
      <c r="I621" s="29" t="s">
        <v>41</v>
      </c>
      <c r="J621" s="7" t="str">
        <f t="shared" si="29"/>
        <v>Não</v>
      </c>
      <c r="K621" s="30">
        <v>45518</v>
      </c>
      <c r="L621" s="7"/>
      <c r="M621" s="7" t="s">
        <v>100</v>
      </c>
      <c r="N621" s="31">
        <v>1.2E-2</v>
      </c>
      <c r="O621" s="7" t="s">
        <v>41</v>
      </c>
      <c r="P621" s="32">
        <v>0</v>
      </c>
      <c r="Q621" s="170"/>
      <c r="R621" s="90"/>
      <c r="S621" s="7" t="s">
        <v>220</v>
      </c>
      <c r="T621" s="7" t="s">
        <v>2160</v>
      </c>
      <c r="U621" s="7" t="s">
        <v>38</v>
      </c>
      <c r="V621" s="29" t="e">
        <f t="shared" ca="1" si="25"/>
        <v>#NAME?</v>
      </c>
      <c r="W621" s="7"/>
      <c r="X621" s="7" t="s">
        <v>32</v>
      </c>
      <c r="Y621" s="34" t="s">
        <v>222</v>
      </c>
      <c r="Z621" s="35"/>
      <c r="AA621" s="35"/>
      <c r="AB621" s="37">
        <v>49075100015627</v>
      </c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>
        <v>127511.46</v>
      </c>
      <c r="AZ621" s="35">
        <v>128338.66</v>
      </c>
      <c r="BA621" s="35">
        <v>129363.43</v>
      </c>
      <c r="BB621" s="35" t="e">
        <f t="array" aca="1" ref="BB621" ca="1">_xludf.XLOOKUP(C621,'PL TOTAL D0'!A:A,'PL TOTAL D0'!C:C,"")</f>
        <v>#NAME?</v>
      </c>
    </row>
    <row r="622" spans="1:54" ht="15.75" customHeight="1">
      <c r="A622" s="28" t="s">
        <v>18</v>
      </c>
      <c r="B622" s="3" t="s">
        <v>2161</v>
      </c>
      <c r="C622" s="4" t="s">
        <v>2162</v>
      </c>
      <c r="D622" s="7" t="s">
        <v>19</v>
      </c>
      <c r="E622" s="7" t="s">
        <v>124</v>
      </c>
      <c r="F622" s="7" t="s">
        <v>354</v>
      </c>
      <c r="G622" s="7" t="e">
        <f t="shared" ca="1" si="24"/>
        <v>#NAME?</v>
      </c>
      <c r="H622" s="29" t="s">
        <v>227</v>
      </c>
      <c r="I622" s="29" t="s">
        <v>41</v>
      </c>
      <c r="J622" s="7" t="str">
        <f t="shared" si="29"/>
        <v>Não</v>
      </c>
      <c r="K622" s="30">
        <v>45028</v>
      </c>
      <c r="L622" s="7"/>
      <c r="M622" s="7" t="s">
        <v>100</v>
      </c>
      <c r="N622" s="31">
        <v>1.2E-2</v>
      </c>
      <c r="O622" s="7" t="s">
        <v>41</v>
      </c>
      <c r="P622" s="32">
        <v>0</v>
      </c>
      <c r="Q622" s="90"/>
      <c r="R622" s="90"/>
      <c r="S622" s="7" t="s">
        <v>220</v>
      </c>
      <c r="T622" s="7" t="s">
        <v>2163</v>
      </c>
      <c r="U622" s="7" t="s">
        <v>124</v>
      </c>
      <c r="V622" s="29" t="e">
        <f t="shared" ca="1" si="25"/>
        <v>#NAME?</v>
      </c>
      <c r="W622" s="7"/>
      <c r="X622" s="7"/>
      <c r="Y622" s="34" t="s">
        <v>330</v>
      </c>
      <c r="Z622" s="35"/>
      <c r="AA622" s="36">
        <v>45028</v>
      </c>
      <c r="AB622" s="37">
        <v>49075100010072</v>
      </c>
      <c r="AC622" s="35"/>
      <c r="AD622" s="35"/>
      <c r="AE622" s="35"/>
      <c r="AF622" s="35"/>
      <c r="AG622" s="35"/>
      <c r="AH622" s="35"/>
      <c r="AI622" s="35">
        <v>392253.97</v>
      </c>
      <c r="AJ622" s="35">
        <v>396340.75</v>
      </c>
      <c r="AK622" s="35">
        <v>400226.43</v>
      </c>
      <c r="AL622" s="35">
        <v>403716.37</v>
      </c>
      <c r="AM622" s="35">
        <v>407861.72</v>
      </c>
      <c r="AN622" s="35">
        <v>461695.5</v>
      </c>
      <c r="AO622" s="35">
        <v>566451.91</v>
      </c>
      <c r="AP622" s="35">
        <v>570890.03</v>
      </c>
      <c r="AQ622" s="35">
        <v>575596.87</v>
      </c>
      <c r="AR622" s="35">
        <v>578456.36</v>
      </c>
      <c r="AS622" s="35">
        <v>583073.19999999995</v>
      </c>
      <c r="AT622" s="35">
        <v>586787.5</v>
      </c>
      <c r="AU622" s="35">
        <v>591462.15</v>
      </c>
      <c r="AV622" s="35">
        <v>595896.69999999995</v>
      </c>
      <c r="AW622" s="35">
        <v>600624.9</v>
      </c>
      <c r="AX622" s="35">
        <v>605414.9</v>
      </c>
      <c r="AY622" s="35">
        <v>609530.74</v>
      </c>
      <c r="AZ622" s="35">
        <v>612660.23</v>
      </c>
      <c r="BA622" s="35">
        <v>615091.65</v>
      </c>
      <c r="BB622" s="35" t="e">
        <f t="array" aca="1" ref="BB622" ca="1">_xludf.XLOOKUP(C622,'PL TOTAL D0'!A:A,'PL TOTAL D0'!C:C,"")</f>
        <v>#NAME?</v>
      </c>
    </row>
    <row r="623" spans="1:54" ht="15.75" customHeight="1">
      <c r="A623" s="28" t="s">
        <v>18</v>
      </c>
      <c r="B623" s="3" t="s">
        <v>2164</v>
      </c>
      <c r="C623" s="4" t="s">
        <v>2165</v>
      </c>
      <c r="D623" s="7" t="s">
        <v>19</v>
      </c>
      <c r="E623" s="7" t="s">
        <v>124</v>
      </c>
      <c r="F623" s="7" t="s">
        <v>354</v>
      </c>
      <c r="G623" s="7" t="e">
        <f t="shared" ca="1" si="24"/>
        <v>#NAME?</v>
      </c>
      <c r="H623" s="29" t="s">
        <v>245</v>
      </c>
      <c r="I623" s="29" t="s">
        <v>298</v>
      </c>
      <c r="J623" s="7" t="str">
        <f t="shared" si="29"/>
        <v>Não</v>
      </c>
      <c r="K623" s="30">
        <v>45566</v>
      </c>
      <c r="L623" s="7"/>
      <c r="M623" s="7" t="s">
        <v>100</v>
      </c>
      <c r="N623" s="31">
        <v>1.2E-2</v>
      </c>
      <c r="O623" s="7" t="s">
        <v>41</v>
      </c>
      <c r="P623" s="32">
        <v>0</v>
      </c>
      <c r="Q623" s="90"/>
      <c r="R623" s="90"/>
      <c r="S623" s="7" t="s">
        <v>264</v>
      </c>
      <c r="T623" s="7" t="s">
        <v>2166</v>
      </c>
      <c r="U623" s="7" t="s">
        <v>124</v>
      </c>
      <c r="V623" s="29" t="e">
        <f t="shared" ca="1" si="25"/>
        <v>#NAME?</v>
      </c>
      <c r="W623" s="7"/>
      <c r="X623" s="7" t="s">
        <v>32</v>
      </c>
      <c r="Y623" s="34"/>
      <c r="Z623" s="35"/>
      <c r="AA623" s="35"/>
      <c r="AB623" s="37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>
        <v>0</v>
      </c>
      <c r="BB623" s="35" t="e">
        <f t="array" aca="1" ref="BB623" ca="1">_xludf.XLOOKUP(C623,'PL TOTAL D0'!A:A,'PL TOTAL D0'!C:C,"")</f>
        <v>#NAME?</v>
      </c>
    </row>
    <row r="624" spans="1:54" ht="15.75" customHeight="1">
      <c r="A624" s="28" t="s">
        <v>18</v>
      </c>
      <c r="B624" s="75" t="s">
        <v>2167</v>
      </c>
      <c r="C624" s="15" t="s">
        <v>2168</v>
      </c>
      <c r="D624" s="7" t="s">
        <v>25</v>
      </c>
      <c r="E624" s="7" t="s">
        <v>20</v>
      </c>
      <c r="F624" s="7" t="s">
        <v>2169</v>
      </c>
      <c r="G624" s="7" t="e">
        <f t="shared" ca="1" si="24"/>
        <v>#NAME?</v>
      </c>
      <c r="H624" s="29" t="s">
        <v>227</v>
      </c>
      <c r="I624" s="29" t="s">
        <v>41</v>
      </c>
      <c r="J624" s="7" t="str">
        <f t="shared" si="29"/>
        <v>Não</v>
      </c>
      <c r="K624" s="30">
        <v>45513</v>
      </c>
      <c r="L624" s="7"/>
      <c r="M624" s="123" t="s">
        <v>138</v>
      </c>
      <c r="N624" s="124">
        <v>1.4999999999999999E-2</v>
      </c>
      <c r="O624" s="125" t="s">
        <v>29</v>
      </c>
      <c r="P624" s="126">
        <v>0.1</v>
      </c>
      <c r="Q624" s="90"/>
      <c r="R624" s="90"/>
      <c r="S624" s="7" t="s">
        <v>220</v>
      </c>
      <c r="T624" s="12" t="s">
        <v>2170</v>
      </c>
      <c r="U624" s="7" t="s">
        <v>31</v>
      </c>
      <c r="V624" s="29" t="e">
        <f t="shared" ca="1" si="25"/>
        <v>#NAME?</v>
      </c>
      <c r="W624" s="7"/>
      <c r="X624" s="7" t="s">
        <v>49</v>
      </c>
      <c r="Y624" s="34" t="s">
        <v>222</v>
      </c>
      <c r="Z624" s="35"/>
      <c r="AA624" s="35"/>
      <c r="AB624" s="37">
        <v>49075100015635</v>
      </c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>
        <v>1796879.88</v>
      </c>
      <c r="AZ624" s="35">
        <v>1787625.67</v>
      </c>
      <c r="BA624" s="35">
        <v>1768907.41</v>
      </c>
      <c r="BB624" s="35" t="e">
        <f t="array" aca="1" ref="BB624" ca="1">_xludf.XLOOKUP(C624,'PL TOTAL D0'!A:A,'PL TOTAL D0'!C:C,"")</f>
        <v>#NAME?</v>
      </c>
    </row>
    <row r="625" spans="1:54" ht="15.75" customHeight="1">
      <c r="A625" s="28" t="s">
        <v>18</v>
      </c>
      <c r="B625" s="75" t="s">
        <v>2167</v>
      </c>
      <c r="C625" s="15" t="s">
        <v>2171</v>
      </c>
      <c r="D625" s="7" t="s">
        <v>25</v>
      </c>
      <c r="E625" s="7" t="s">
        <v>20</v>
      </c>
      <c r="F625" s="7" t="s">
        <v>2169</v>
      </c>
      <c r="G625" s="7" t="e">
        <f t="shared" ca="1" si="24"/>
        <v>#NAME?</v>
      </c>
      <c r="H625" s="29" t="s">
        <v>227</v>
      </c>
      <c r="I625" s="29" t="s">
        <v>41</v>
      </c>
      <c r="J625" s="7" t="str">
        <f t="shared" si="29"/>
        <v>Não</v>
      </c>
      <c r="K625" s="30">
        <v>45513</v>
      </c>
      <c r="L625" s="7"/>
      <c r="M625" s="123" t="s">
        <v>138</v>
      </c>
      <c r="N625" s="124">
        <v>1.4999999999999999E-2</v>
      </c>
      <c r="O625" s="125" t="s">
        <v>29</v>
      </c>
      <c r="P625" s="126">
        <v>0.1</v>
      </c>
      <c r="Q625" s="90"/>
      <c r="R625" s="90"/>
      <c r="S625" s="7" t="s">
        <v>220</v>
      </c>
      <c r="T625" s="12" t="s">
        <v>2170</v>
      </c>
      <c r="U625" s="7" t="s">
        <v>31</v>
      </c>
      <c r="V625" s="29" t="e">
        <f t="shared" ca="1" si="25"/>
        <v>#NAME?</v>
      </c>
      <c r="W625" s="7"/>
      <c r="X625" s="7" t="s">
        <v>49</v>
      </c>
      <c r="Y625" s="34" t="s">
        <v>222</v>
      </c>
      <c r="Z625" s="35"/>
      <c r="AA625" s="35"/>
      <c r="AB625" s="37">
        <v>49075100015651</v>
      </c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>
        <v>1709655.37</v>
      </c>
      <c r="AZ625" s="35">
        <v>1695451.33</v>
      </c>
      <c r="BA625" s="35">
        <v>1663130.17</v>
      </c>
      <c r="BB625" s="35" t="e">
        <f t="array" aca="1" ref="BB625" ca="1">_xludf.XLOOKUP(C625,'PL TOTAL D0'!A:A,'PL TOTAL D0'!C:C,"")</f>
        <v>#NAME?</v>
      </c>
    </row>
    <row r="626" spans="1:54" ht="15.75" customHeight="1">
      <c r="A626" s="28" t="s">
        <v>18</v>
      </c>
      <c r="B626" s="75" t="s">
        <v>2172</v>
      </c>
      <c r="C626" s="15" t="s">
        <v>2173</v>
      </c>
      <c r="D626" s="7" t="s">
        <v>19</v>
      </c>
      <c r="E626" s="7" t="s">
        <v>20</v>
      </c>
      <c r="F626" s="7" t="s">
        <v>290</v>
      </c>
      <c r="G626" s="7" t="e">
        <f t="shared" ca="1" si="24"/>
        <v>#NAME?</v>
      </c>
      <c r="H626" s="29" t="s">
        <v>227</v>
      </c>
      <c r="I626" s="29" t="s">
        <v>41</v>
      </c>
      <c r="J626" s="7" t="str">
        <f t="shared" si="29"/>
        <v>Sim</v>
      </c>
      <c r="K626" s="30">
        <v>45519</v>
      </c>
      <c r="L626" s="7"/>
      <c r="M626" s="123" t="s">
        <v>28</v>
      </c>
      <c r="N626" s="171">
        <v>1.2E-2</v>
      </c>
      <c r="O626" s="172" t="s">
        <v>29</v>
      </c>
      <c r="P626" s="173">
        <v>0.1</v>
      </c>
      <c r="Q626" s="33" t="s">
        <v>2174</v>
      </c>
      <c r="R626" s="90"/>
      <c r="S626" s="7" t="s">
        <v>220</v>
      </c>
      <c r="T626" s="12" t="s">
        <v>2175</v>
      </c>
      <c r="U626" s="7" t="s">
        <v>94</v>
      </c>
      <c r="V626" s="29" t="e">
        <f t="shared" ca="1" si="25"/>
        <v>#NAME?</v>
      </c>
      <c r="W626" s="7"/>
      <c r="X626" s="7" t="s">
        <v>32</v>
      </c>
      <c r="Y626" s="34" t="s">
        <v>330</v>
      </c>
      <c r="Z626" s="35"/>
      <c r="AA626" s="35"/>
      <c r="AB626" s="37">
        <v>49075100015600</v>
      </c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>
        <v>1212106.44</v>
      </c>
      <c r="AZ626" s="35">
        <v>1216330.95</v>
      </c>
      <c r="BA626" s="35">
        <v>1203152</v>
      </c>
      <c r="BB626" s="35" t="e">
        <f t="array" aca="1" ref="BB626" ca="1">_xludf.XLOOKUP(C626,'PL TOTAL D0'!A:A,'PL TOTAL D0'!C:C,"")</f>
        <v>#NAME?</v>
      </c>
    </row>
    <row r="627" spans="1:54" ht="15.75" customHeight="1">
      <c r="A627" s="28" t="s">
        <v>18</v>
      </c>
      <c r="B627" s="75" t="s">
        <v>2176</v>
      </c>
      <c r="C627" s="15" t="s">
        <v>2177</v>
      </c>
      <c r="D627" s="7" t="s">
        <v>19</v>
      </c>
      <c r="E627" s="7" t="s">
        <v>38</v>
      </c>
      <c r="F627" s="7" t="s">
        <v>99</v>
      </c>
      <c r="G627" s="7" t="e">
        <f t="shared" ca="1" si="24"/>
        <v>#NAME?</v>
      </c>
      <c r="H627" s="29" t="s">
        <v>227</v>
      </c>
      <c r="I627" s="29" t="s">
        <v>41</v>
      </c>
      <c r="J627" s="7" t="str">
        <f t="shared" si="29"/>
        <v>Não</v>
      </c>
      <c r="K627" s="30">
        <v>45572</v>
      </c>
      <c r="L627" s="7"/>
      <c r="M627" s="174" t="s">
        <v>547</v>
      </c>
      <c r="N627" s="175">
        <v>8.0000000000000002E-3</v>
      </c>
      <c r="O627" s="176" t="s">
        <v>41</v>
      </c>
      <c r="P627" s="177">
        <v>0</v>
      </c>
      <c r="Q627" s="33"/>
      <c r="R627" s="90"/>
      <c r="S627" s="7" t="s">
        <v>264</v>
      </c>
      <c r="T627" s="12" t="s">
        <v>2178</v>
      </c>
      <c r="U627" s="7" t="s">
        <v>38</v>
      </c>
      <c r="V627" s="29" t="e">
        <f t="shared" ca="1" si="25"/>
        <v>#NAME?</v>
      </c>
      <c r="W627" s="7"/>
      <c r="X627" s="7" t="s">
        <v>230</v>
      </c>
      <c r="Y627" s="34"/>
      <c r="Z627" s="35"/>
      <c r="AA627" s="35"/>
      <c r="AB627" s="37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>
        <v>0</v>
      </c>
      <c r="BB627" s="35" t="e">
        <f t="array" aca="1" ref="BB627" ca="1">_xludf.XLOOKUP(C627,'PL TOTAL D0'!A:A,'PL TOTAL D0'!C:C,"")</f>
        <v>#NAME?</v>
      </c>
    </row>
    <row r="628" spans="1:54" ht="15.75" customHeight="1">
      <c r="A628" s="28" t="s">
        <v>18</v>
      </c>
      <c r="B628" s="3" t="s">
        <v>2179</v>
      </c>
      <c r="C628" s="4" t="s">
        <v>2180</v>
      </c>
      <c r="D628" s="7" t="s">
        <v>19</v>
      </c>
      <c r="E628" s="7" t="s">
        <v>38</v>
      </c>
      <c r="F628" s="7" t="s">
        <v>99</v>
      </c>
      <c r="G628" s="7" t="e">
        <f t="shared" ca="1" si="24"/>
        <v>#NAME?</v>
      </c>
      <c r="H628" s="29" t="s">
        <v>227</v>
      </c>
      <c r="I628" s="29" t="s">
        <v>41</v>
      </c>
      <c r="J628" s="7" t="str">
        <f t="shared" si="29"/>
        <v>Não</v>
      </c>
      <c r="K628" s="30">
        <v>45281</v>
      </c>
      <c r="L628" s="7"/>
      <c r="M628" s="85" t="s">
        <v>138</v>
      </c>
      <c r="N628" s="58">
        <v>0</v>
      </c>
      <c r="O628" s="59" t="s">
        <v>41</v>
      </c>
      <c r="P628" s="60">
        <v>0</v>
      </c>
      <c r="Q628" s="33"/>
      <c r="R628" s="90"/>
      <c r="S628" s="7" t="s">
        <v>220</v>
      </c>
      <c r="T628" s="7" t="s">
        <v>2181</v>
      </c>
      <c r="U628" s="7" t="s">
        <v>38</v>
      </c>
      <c r="V628" s="29" t="e">
        <f t="shared" ca="1" si="25"/>
        <v>#NAME?</v>
      </c>
      <c r="W628" s="7"/>
      <c r="X628" s="7"/>
      <c r="Y628" s="34" t="s">
        <v>222</v>
      </c>
      <c r="Z628" s="35"/>
      <c r="AA628" s="36">
        <v>45281</v>
      </c>
      <c r="AB628" s="37">
        <v>49075100013039</v>
      </c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>
        <v>85000</v>
      </c>
      <c r="AR628" s="35">
        <v>87237.52</v>
      </c>
      <c r="AS628" s="35">
        <v>99231.47</v>
      </c>
      <c r="AT628" s="35">
        <v>102513.19</v>
      </c>
      <c r="AU628" s="35">
        <v>102228.44</v>
      </c>
      <c r="AV628" s="35">
        <v>102910.3</v>
      </c>
      <c r="AW628" s="35">
        <v>104683.1</v>
      </c>
      <c r="AX628" s="35">
        <v>106018.6</v>
      </c>
      <c r="AY628" s="35">
        <v>129320.46</v>
      </c>
      <c r="AZ628" s="35">
        <v>129403.07</v>
      </c>
      <c r="BA628" s="35">
        <v>128597.49</v>
      </c>
      <c r="BB628" s="35" t="e">
        <f t="array" aca="1" ref="BB628" ca="1">_xludf.XLOOKUP(C628,'PL TOTAL D0'!A:A,'PL TOTAL D0'!C:C,"")</f>
        <v>#NAME?</v>
      </c>
    </row>
    <row r="629" spans="1:54" ht="15.75" customHeight="1">
      <c r="A629" s="28" t="s">
        <v>18</v>
      </c>
      <c r="B629" s="3" t="s">
        <v>2182</v>
      </c>
      <c r="C629" s="4" t="s">
        <v>2183</v>
      </c>
      <c r="D629" s="7" t="s">
        <v>19</v>
      </c>
      <c r="E629" s="7" t="s">
        <v>38</v>
      </c>
      <c r="F629" s="7" t="s">
        <v>39</v>
      </c>
      <c r="G629" s="7" t="e">
        <f t="shared" ca="1" si="24"/>
        <v>#NAME?</v>
      </c>
      <c r="H629" s="29" t="s">
        <v>227</v>
      </c>
      <c r="I629" s="29" t="s">
        <v>41</v>
      </c>
      <c r="J629" s="7" t="str">
        <f t="shared" si="29"/>
        <v>Não</v>
      </c>
      <c r="K629" s="30">
        <v>45148</v>
      </c>
      <c r="L629" s="7"/>
      <c r="M629" s="7" t="s">
        <v>132</v>
      </c>
      <c r="N629" s="31">
        <v>2.5000000000000001E-2</v>
      </c>
      <c r="O629" s="7" t="s">
        <v>260</v>
      </c>
      <c r="P629" s="32">
        <v>0.2</v>
      </c>
      <c r="Q629" s="33"/>
      <c r="R629" s="33"/>
      <c r="S629" s="7" t="s">
        <v>220</v>
      </c>
      <c r="T629" s="7" t="s">
        <v>2184</v>
      </c>
      <c r="U629" s="7" t="s">
        <v>38</v>
      </c>
      <c r="V629" s="29" t="e">
        <f t="shared" ca="1" si="25"/>
        <v>#NAME?</v>
      </c>
      <c r="W629" s="7"/>
      <c r="X629" s="7"/>
      <c r="Y629" s="34" t="s">
        <v>222</v>
      </c>
      <c r="Z629" s="35"/>
      <c r="AA629" s="36">
        <v>45148</v>
      </c>
      <c r="AB629" s="37">
        <v>49075100012695</v>
      </c>
      <c r="AC629" s="35"/>
      <c r="AD629" s="35"/>
      <c r="AE629" s="35"/>
      <c r="AF629" s="35"/>
      <c r="AG629" s="35"/>
      <c r="AH629" s="35"/>
      <c r="AI629" s="35"/>
      <c r="AJ629" s="35"/>
      <c r="AK629" s="35">
        <v>0</v>
      </c>
      <c r="AL629" s="35">
        <v>0</v>
      </c>
      <c r="AM629" s="35">
        <v>318190.88</v>
      </c>
      <c r="AN629" s="35">
        <v>310054.34999999998</v>
      </c>
      <c r="AO629" s="35">
        <v>297092.46000000002</v>
      </c>
      <c r="AP629" s="35">
        <v>318723.48</v>
      </c>
      <c r="AQ629" s="35">
        <v>334082.15999999997</v>
      </c>
      <c r="AR629" s="35">
        <v>310728.58</v>
      </c>
      <c r="AS629" s="35">
        <v>314827.38</v>
      </c>
      <c r="AT629" s="35">
        <v>320036.63</v>
      </c>
      <c r="AU629" s="35">
        <v>306215.55</v>
      </c>
      <c r="AV629" s="35">
        <v>295815.90000000002</v>
      </c>
      <c r="AW629" s="35">
        <v>296249.8</v>
      </c>
      <c r="AX629" s="35">
        <v>304374.7</v>
      </c>
      <c r="AY629" s="35">
        <v>310682.96000000002</v>
      </c>
      <c r="AZ629" s="35">
        <v>304457.21999999997</v>
      </c>
      <c r="BA629" s="35">
        <v>291430.67</v>
      </c>
      <c r="BB629" s="35" t="e">
        <f t="array" aca="1" ref="BB629" ca="1">_xludf.XLOOKUP(C629,'PL TOTAL D0'!A:A,'PL TOTAL D0'!C:C,"")</f>
        <v>#NAME?</v>
      </c>
    </row>
    <row r="630" spans="1:54" ht="15.75" customHeight="1">
      <c r="A630" s="28" t="s">
        <v>18</v>
      </c>
      <c r="B630" s="3" t="s">
        <v>2185</v>
      </c>
      <c r="C630" s="4" t="s">
        <v>2186</v>
      </c>
      <c r="D630" s="7" t="s">
        <v>19</v>
      </c>
      <c r="E630" s="7" t="s">
        <v>38</v>
      </c>
      <c r="F630" s="7" t="s">
        <v>39</v>
      </c>
      <c r="G630" s="7" t="e">
        <f t="shared" ca="1" si="24"/>
        <v>#NAME?</v>
      </c>
      <c r="H630" s="29" t="s">
        <v>227</v>
      </c>
      <c r="I630" s="29" t="s">
        <v>41</v>
      </c>
      <c r="J630" s="7" t="str">
        <f t="shared" si="29"/>
        <v>Sim</v>
      </c>
      <c r="K630" s="30">
        <v>44986</v>
      </c>
      <c r="L630" s="7"/>
      <c r="M630" s="7" t="s">
        <v>100</v>
      </c>
      <c r="N630" s="31">
        <v>1.2E-2</v>
      </c>
      <c r="O630" s="7" t="s">
        <v>41</v>
      </c>
      <c r="P630" s="32">
        <v>0</v>
      </c>
      <c r="Q630" s="33" t="s">
        <v>2187</v>
      </c>
      <c r="R630" s="33"/>
      <c r="S630" s="7" t="s">
        <v>220</v>
      </c>
      <c r="T630" s="7" t="s">
        <v>2184</v>
      </c>
      <c r="U630" s="7" t="s">
        <v>38</v>
      </c>
      <c r="V630" s="29" t="e">
        <f t="shared" ca="1" si="25"/>
        <v>#NAME?</v>
      </c>
      <c r="W630" s="7"/>
      <c r="X630" s="7"/>
      <c r="Y630" s="34" t="s">
        <v>222</v>
      </c>
      <c r="Z630" s="35"/>
      <c r="AA630" s="36">
        <v>44986</v>
      </c>
      <c r="AB630" s="37">
        <v>49075100010201</v>
      </c>
      <c r="AC630" s="35"/>
      <c r="AD630" s="35"/>
      <c r="AE630" s="35"/>
      <c r="AF630" s="35"/>
      <c r="AG630" s="35">
        <v>0</v>
      </c>
      <c r="AH630" s="35">
        <v>1309680.3400000001</v>
      </c>
      <c r="AI630" s="35">
        <v>1304279.67</v>
      </c>
      <c r="AJ630" s="35">
        <v>1297521.3</v>
      </c>
      <c r="AK630" s="35">
        <v>1306782.92</v>
      </c>
      <c r="AL630" s="35">
        <v>1317426.1499999999</v>
      </c>
      <c r="AM630" s="35">
        <v>1278216.1100000001</v>
      </c>
      <c r="AN630" s="35">
        <v>1271481.07</v>
      </c>
      <c r="AO630" s="35">
        <v>1265269.8799999999</v>
      </c>
      <c r="AP630" s="35">
        <v>1268143.8700000001</v>
      </c>
      <c r="AQ630" s="35">
        <v>1279049.4099999999</v>
      </c>
      <c r="AR630" s="35">
        <v>1280757.5</v>
      </c>
      <c r="AS630" s="35">
        <v>1285143.8</v>
      </c>
      <c r="AT630" s="35">
        <v>1289543.74</v>
      </c>
      <c r="AU630" s="35">
        <v>1297114.6299999999</v>
      </c>
      <c r="AV630" s="35">
        <v>1293053</v>
      </c>
      <c r="AW630" s="35">
        <v>1301626</v>
      </c>
      <c r="AX630" s="35">
        <v>1310951</v>
      </c>
      <c r="AY630" s="35">
        <v>1312404.8</v>
      </c>
      <c r="AZ630" s="35">
        <v>1476230.75</v>
      </c>
      <c r="BA630" s="35">
        <v>1720123</v>
      </c>
      <c r="BB630" s="35" t="e">
        <f t="array" aca="1" ref="BB630" ca="1">_xludf.XLOOKUP(C630,'PL TOTAL D0'!A:A,'PL TOTAL D0'!C:C,"")</f>
        <v>#NAME?</v>
      </c>
    </row>
    <row r="631" spans="1:54" ht="15.75" customHeight="1">
      <c r="A631" s="28" t="s">
        <v>18</v>
      </c>
      <c r="B631" s="14" t="s">
        <v>2188</v>
      </c>
      <c r="C631" s="4" t="s">
        <v>2189</v>
      </c>
      <c r="D631" s="7" t="s">
        <v>19</v>
      </c>
      <c r="E631" s="7" t="s">
        <v>124</v>
      </c>
      <c r="F631" s="7" t="s">
        <v>404</v>
      </c>
      <c r="G631" s="7" t="e">
        <f t="shared" ca="1" si="24"/>
        <v>#NAME?</v>
      </c>
      <c r="H631" s="29" t="s">
        <v>227</v>
      </c>
      <c r="I631" s="29" t="s">
        <v>41</v>
      </c>
      <c r="J631" s="7" t="str">
        <f t="shared" si="29"/>
        <v>Sim</v>
      </c>
      <c r="K631" s="30">
        <v>45058</v>
      </c>
      <c r="L631" s="7"/>
      <c r="M631" s="7" t="s">
        <v>100</v>
      </c>
      <c r="N631" s="31">
        <v>8.0000000000000002E-3</v>
      </c>
      <c r="O631" s="7" t="s">
        <v>41</v>
      </c>
      <c r="P631" s="32">
        <v>0</v>
      </c>
      <c r="Q631" s="33" t="s">
        <v>2190</v>
      </c>
      <c r="R631" s="90"/>
      <c r="S631" s="7" t="s">
        <v>264</v>
      </c>
      <c r="T631" s="7" t="s">
        <v>2191</v>
      </c>
      <c r="U631" s="7" t="s">
        <v>124</v>
      </c>
      <c r="V631" s="29" t="e">
        <f t="shared" ca="1" si="25"/>
        <v>#NAME?</v>
      </c>
      <c r="W631" s="7"/>
      <c r="X631" s="7"/>
      <c r="Y631" s="34" t="s">
        <v>330</v>
      </c>
      <c r="Z631" s="35"/>
      <c r="AA631" s="36">
        <v>45058</v>
      </c>
      <c r="AB631" s="37">
        <v>49075100009066</v>
      </c>
      <c r="AC631" s="35"/>
      <c r="AD631" s="35"/>
      <c r="AE631" s="35"/>
      <c r="AF631" s="35"/>
      <c r="AG631" s="35"/>
      <c r="AH631" s="35"/>
      <c r="AI631" s="35">
        <v>0</v>
      </c>
      <c r="AJ631" s="35">
        <v>917050.58</v>
      </c>
      <c r="AK631" s="35">
        <v>921849.32</v>
      </c>
      <c r="AL631" s="35">
        <v>925915.22</v>
      </c>
      <c r="AM631" s="35">
        <v>932372.26</v>
      </c>
      <c r="AN631" s="35">
        <v>938332.24</v>
      </c>
      <c r="AO631" s="35">
        <v>946137.88</v>
      </c>
      <c r="AP631" s="35">
        <v>951998.3</v>
      </c>
      <c r="AQ631" s="35">
        <v>959427.1</v>
      </c>
      <c r="AR631" s="35">
        <v>966990.1</v>
      </c>
      <c r="AS631" s="35">
        <v>973392.74</v>
      </c>
      <c r="AT631" s="35">
        <v>977995.99</v>
      </c>
      <c r="AU631" s="35">
        <v>985720.73</v>
      </c>
      <c r="AV631" s="35">
        <v>993183.8</v>
      </c>
      <c r="AW631" s="35">
        <v>997112.5</v>
      </c>
      <c r="AX631" s="35">
        <v>1102114</v>
      </c>
      <c r="AY631" s="35">
        <v>1519351.89</v>
      </c>
      <c r="AZ631" s="35">
        <v>1707715.02</v>
      </c>
      <c r="BA631" s="35">
        <v>1723439.14</v>
      </c>
      <c r="BB631" s="35" t="e">
        <f t="array" aca="1" ref="BB631" ca="1">_xludf.XLOOKUP(C631,'PL TOTAL D0'!A:A,'PL TOTAL D0'!C:C,"")</f>
        <v>#NAME?</v>
      </c>
    </row>
    <row r="632" spans="1:54" ht="15.75" customHeight="1">
      <c r="A632" s="28" t="s">
        <v>18</v>
      </c>
      <c r="B632" s="3" t="s">
        <v>2192</v>
      </c>
      <c r="C632" s="4" t="s">
        <v>2193</v>
      </c>
      <c r="D632" s="7" t="s">
        <v>19</v>
      </c>
      <c r="E632" s="7" t="s">
        <v>124</v>
      </c>
      <c r="F632" s="7" t="s">
        <v>238</v>
      </c>
      <c r="G632" s="7" t="e">
        <f t="shared" ca="1" si="24"/>
        <v>#NAME?</v>
      </c>
      <c r="H632" s="29" t="s">
        <v>239</v>
      </c>
      <c r="I632" s="29" t="s">
        <v>240</v>
      </c>
      <c r="J632" s="7" t="str">
        <f t="shared" si="29"/>
        <v>Não</v>
      </c>
      <c r="K632" s="30">
        <v>44973</v>
      </c>
      <c r="L632" s="7"/>
      <c r="M632" s="7" t="s">
        <v>100</v>
      </c>
      <c r="N632" s="31">
        <v>0.01</v>
      </c>
      <c r="O632" s="7" t="s">
        <v>41</v>
      </c>
      <c r="P632" s="32">
        <v>0</v>
      </c>
      <c r="Q632" s="33"/>
      <c r="R632" s="33"/>
      <c r="S632" s="7" t="s">
        <v>220</v>
      </c>
      <c r="T632" s="7" t="s">
        <v>2194</v>
      </c>
      <c r="U632" s="7" t="s">
        <v>124</v>
      </c>
      <c r="V632" s="29" t="e">
        <f t="shared" ca="1" si="25"/>
        <v>#NAME?</v>
      </c>
      <c r="W632" s="7"/>
      <c r="X632" s="7"/>
      <c r="Y632" s="34" t="s">
        <v>222</v>
      </c>
      <c r="Z632" s="35"/>
      <c r="AA632" s="36">
        <v>44973</v>
      </c>
      <c r="AB632" s="37">
        <v>49075100006229</v>
      </c>
      <c r="AC632" s="35"/>
      <c r="AD632" s="35"/>
      <c r="AE632" s="35"/>
      <c r="AF632" s="35"/>
      <c r="AG632" s="35">
        <v>134565.57999999999</v>
      </c>
      <c r="AH632" s="35">
        <v>131030.57</v>
      </c>
      <c r="AI632" s="35">
        <v>131907.25</v>
      </c>
      <c r="AJ632" s="35">
        <v>119165.24</v>
      </c>
      <c r="AK632" s="35">
        <v>121226.11</v>
      </c>
      <c r="AL632" s="35">
        <v>117331.38</v>
      </c>
      <c r="AM632" s="35">
        <v>118898.37</v>
      </c>
      <c r="AN632" s="35">
        <v>119904.59</v>
      </c>
      <c r="AO632" s="35">
        <v>80094.84</v>
      </c>
      <c r="AP632" s="35">
        <v>82181.14</v>
      </c>
      <c r="AQ632" s="35">
        <v>100558.79</v>
      </c>
      <c r="AR632" s="35">
        <v>91388.44</v>
      </c>
      <c r="AS632" s="35">
        <v>87542.720000000001</v>
      </c>
      <c r="AT632" s="35">
        <v>83186.649999999994</v>
      </c>
      <c r="AU632" s="35">
        <v>75175.92</v>
      </c>
      <c r="AV632" s="35">
        <v>69892.570000000007</v>
      </c>
      <c r="AW632" s="35">
        <v>63886.49</v>
      </c>
      <c r="AX632" s="35">
        <v>62723.23</v>
      </c>
      <c r="AY632" s="35">
        <v>6148.7</v>
      </c>
      <c r="AZ632" s="35">
        <v>0</v>
      </c>
      <c r="BA632" s="35">
        <v>0</v>
      </c>
      <c r="BB632" s="35" t="e">
        <f t="array" aca="1" ref="BB632" ca="1">_xludf.XLOOKUP(C632,'PL TOTAL D0'!A:A,'PL TOTAL D0'!C:C,"")</f>
        <v>#NAME?</v>
      </c>
    </row>
    <row r="633" spans="1:54" ht="15.75" customHeight="1">
      <c r="A633" s="28" t="s">
        <v>18</v>
      </c>
      <c r="B633" s="41" t="s">
        <v>2195</v>
      </c>
      <c r="C633" s="15" t="s">
        <v>2196</v>
      </c>
      <c r="D633" s="7" t="s">
        <v>123</v>
      </c>
      <c r="E633" s="7" t="s">
        <v>124</v>
      </c>
      <c r="F633" s="7" t="s">
        <v>125</v>
      </c>
      <c r="G633" s="7" t="e">
        <f t="shared" ca="1" si="24"/>
        <v>#NAME?</v>
      </c>
      <c r="H633" s="29" t="s">
        <v>227</v>
      </c>
      <c r="I633" s="29" t="s">
        <v>41</v>
      </c>
      <c r="J633" s="7" t="str">
        <f t="shared" si="29"/>
        <v>Sim</v>
      </c>
      <c r="K633" s="30">
        <v>45337</v>
      </c>
      <c r="L633" s="7"/>
      <c r="M633" s="7" t="s">
        <v>100</v>
      </c>
      <c r="N633" s="31">
        <v>1.2E-2</v>
      </c>
      <c r="O633" s="7" t="s">
        <v>41</v>
      </c>
      <c r="P633" s="32">
        <v>0</v>
      </c>
      <c r="Q633" s="33" t="s">
        <v>2197</v>
      </c>
      <c r="R633" s="33"/>
      <c r="S633" s="7" t="s">
        <v>264</v>
      </c>
      <c r="T633" s="6" t="s">
        <v>2198</v>
      </c>
      <c r="U633" s="7" t="s">
        <v>124</v>
      </c>
      <c r="V633" s="29" t="e">
        <f t="shared" ca="1" si="25"/>
        <v>#NAME?</v>
      </c>
      <c r="W633" s="7"/>
      <c r="X633" s="7"/>
      <c r="Y633" s="34" t="s">
        <v>222</v>
      </c>
      <c r="Z633" s="35"/>
      <c r="AA633" s="36">
        <v>45337</v>
      </c>
      <c r="AB633" s="37">
        <v>49075100013421</v>
      </c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>
        <v>0</v>
      </c>
      <c r="AT633" s="35">
        <v>663216.71</v>
      </c>
      <c r="AU633" s="35">
        <v>1510011.53</v>
      </c>
      <c r="AV633" s="35">
        <v>1369361</v>
      </c>
      <c r="AW633" s="35">
        <v>1127466</v>
      </c>
      <c r="AX633" s="35">
        <v>1137459</v>
      </c>
      <c r="AY633" s="35">
        <v>1145593.93</v>
      </c>
      <c r="AZ633" s="35">
        <v>744346.61</v>
      </c>
      <c r="BA633" s="35">
        <v>1353938.2</v>
      </c>
      <c r="BB633" s="35" t="e">
        <f t="array" aca="1" ref="BB633" ca="1">_xludf.XLOOKUP(C633,'PL TOTAL D0'!A:A,'PL TOTAL D0'!C:C,"")</f>
        <v>#NAME?</v>
      </c>
    </row>
    <row r="634" spans="1:54" ht="15.75" customHeight="1">
      <c r="A634" s="28" t="s">
        <v>18</v>
      </c>
      <c r="B634" s="3" t="s">
        <v>2199</v>
      </c>
      <c r="C634" s="4" t="s">
        <v>2200</v>
      </c>
      <c r="D634" s="7" t="s">
        <v>19</v>
      </c>
      <c r="E634" s="7" t="s">
        <v>20</v>
      </c>
      <c r="F634" s="7" t="s">
        <v>290</v>
      </c>
      <c r="G634" s="7" t="e">
        <f t="shared" ca="1" si="24"/>
        <v>#NAME?</v>
      </c>
      <c r="H634" s="29" t="s">
        <v>227</v>
      </c>
      <c r="I634" s="29" t="s">
        <v>41</v>
      </c>
      <c r="J634" s="7" t="str">
        <f t="shared" si="29"/>
        <v>Não</v>
      </c>
      <c r="K634" s="30">
        <v>45163</v>
      </c>
      <c r="L634" s="30"/>
      <c r="M634" s="7" t="s">
        <v>28</v>
      </c>
      <c r="N634" s="31">
        <v>1.2E-2</v>
      </c>
      <c r="O634" s="7" t="s">
        <v>29</v>
      </c>
      <c r="P634" s="32">
        <v>0.1</v>
      </c>
      <c r="Q634" s="90"/>
      <c r="R634" s="33" t="s">
        <v>2201</v>
      </c>
      <c r="S634" s="7" t="s">
        <v>220</v>
      </c>
      <c r="T634" s="7" t="s">
        <v>2202</v>
      </c>
      <c r="U634" s="7" t="s">
        <v>94</v>
      </c>
      <c r="V634" s="29" t="e">
        <f t="shared" ca="1" si="25"/>
        <v>#NAME?</v>
      </c>
      <c r="W634" s="7"/>
      <c r="X634" s="7"/>
      <c r="Y634" s="34" t="s">
        <v>222</v>
      </c>
      <c r="Z634" s="35"/>
      <c r="AA634" s="36">
        <v>45163</v>
      </c>
      <c r="AB634" s="37">
        <v>49075100011826</v>
      </c>
      <c r="AC634" s="35"/>
      <c r="AD634" s="35"/>
      <c r="AE634" s="35"/>
      <c r="AF634" s="35"/>
      <c r="AG634" s="35"/>
      <c r="AH634" s="35"/>
      <c r="AI634" s="35">
        <v>0</v>
      </c>
      <c r="AJ634" s="35">
        <v>0</v>
      </c>
      <c r="AK634" s="35">
        <v>0</v>
      </c>
      <c r="AL634" s="35">
        <v>0</v>
      </c>
      <c r="AM634" s="35">
        <v>0</v>
      </c>
      <c r="AN634" s="35">
        <v>0</v>
      </c>
      <c r="AO634" s="35">
        <v>0</v>
      </c>
      <c r="AP634" s="35">
        <v>0</v>
      </c>
      <c r="AQ634" s="35">
        <v>495723.2</v>
      </c>
      <c r="AR634" s="35">
        <v>489036.95</v>
      </c>
      <c r="AS634" s="35">
        <v>492682.44</v>
      </c>
      <c r="AT634" s="35">
        <v>492167.63</v>
      </c>
      <c r="AU634" s="35">
        <v>491926.14</v>
      </c>
      <c r="AV634" s="35">
        <v>491737.7</v>
      </c>
      <c r="AW634" s="35">
        <v>495131.8</v>
      </c>
      <c r="AX634" s="35">
        <v>500785.7</v>
      </c>
      <c r="AY634" s="35">
        <v>505984.56</v>
      </c>
      <c r="AZ634" s="35">
        <v>507348.98</v>
      </c>
      <c r="BA634" s="35">
        <v>508386.76</v>
      </c>
      <c r="BB634" s="35" t="e">
        <f t="array" aca="1" ref="BB634" ca="1">_xludf.XLOOKUP(C634,'PL TOTAL D0'!A:A,'PL TOTAL D0'!C:C,"")</f>
        <v>#NAME?</v>
      </c>
    </row>
    <row r="635" spans="1:54" ht="15.75" customHeight="1">
      <c r="A635" s="28" t="s">
        <v>18</v>
      </c>
      <c r="B635" s="3" t="s">
        <v>2203</v>
      </c>
      <c r="C635" s="4" t="s">
        <v>2204</v>
      </c>
      <c r="D635" s="7" t="s">
        <v>19</v>
      </c>
      <c r="E635" s="7" t="s">
        <v>20</v>
      </c>
      <c r="F635" s="7" t="s">
        <v>290</v>
      </c>
      <c r="G635" s="7" t="e">
        <f t="shared" ca="1" si="24"/>
        <v>#NAME?</v>
      </c>
      <c r="H635" s="29" t="s">
        <v>239</v>
      </c>
      <c r="I635" s="29" t="s">
        <v>240</v>
      </c>
      <c r="J635" s="7" t="str">
        <f t="shared" si="29"/>
        <v>Não</v>
      </c>
      <c r="K635" s="30">
        <v>45127</v>
      </c>
      <c r="L635" s="30"/>
      <c r="M635" s="7" t="s">
        <v>132</v>
      </c>
      <c r="N635" s="31">
        <v>2.5000000000000001E-2</v>
      </c>
      <c r="O635" s="7" t="s">
        <v>260</v>
      </c>
      <c r="P635" s="32">
        <v>0.2</v>
      </c>
      <c r="Q635" s="33"/>
      <c r="R635" s="90"/>
      <c r="S635" s="7" t="s">
        <v>220</v>
      </c>
      <c r="T635" s="7" t="s">
        <v>2205</v>
      </c>
      <c r="U635" s="7" t="s">
        <v>94</v>
      </c>
      <c r="V635" s="29" t="e">
        <f t="shared" ca="1" si="25"/>
        <v>#NAME?</v>
      </c>
      <c r="W635" s="7"/>
      <c r="X635" s="7"/>
      <c r="Y635" s="34" t="s">
        <v>222</v>
      </c>
      <c r="Z635" s="35"/>
      <c r="AA635" s="36">
        <v>45127</v>
      </c>
      <c r="AB635" s="37">
        <v>49075100008434</v>
      </c>
      <c r="AC635" s="35"/>
      <c r="AD635" s="35"/>
      <c r="AE635" s="35"/>
      <c r="AF635" s="35"/>
      <c r="AG635" s="35"/>
      <c r="AH635" s="35"/>
      <c r="AI635" s="35"/>
      <c r="AJ635" s="35"/>
      <c r="AK635" s="35">
        <v>0</v>
      </c>
      <c r="AL635" s="35">
        <v>50378.93</v>
      </c>
      <c r="AM635" s="35">
        <v>50509.51</v>
      </c>
      <c r="AN635" s="35">
        <v>49400.81</v>
      </c>
      <c r="AO635" s="35">
        <v>47181.15</v>
      </c>
      <c r="AP635" s="35">
        <v>50692.58</v>
      </c>
      <c r="AQ635" s="35">
        <v>53112.44</v>
      </c>
      <c r="AR635" s="35">
        <v>49430.06</v>
      </c>
      <c r="AS635" s="35">
        <v>50112.37</v>
      </c>
      <c r="AT635" s="35">
        <v>50930.79</v>
      </c>
      <c r="AU635" s="35">
        <v>48747.29</v>
      </c>
      <c r="AV635" s="35">
        <v>47179.05</v>
      </c>
      <c r="AW635" s="35">
        <v>5077.9399999999996</v>
      </c>
      <c r="AX635" s="35">
        <v>271.23</v>
      </c>
      <c r="AY635" s="35">
        <v>273.07</v>
      </c>
      <c r="AZ635" s="35">
        <v>273.07</v>
      </c>
      <c r="BA635" s="35">
        <v>273.07</v>
      </c>
      <c r="BB635" s="35" t="e">
        <f t="array" aca="1" ref="BB635" ca="1">_xludf.XLOOKUP(C635,'PL TOTAL D0'!A:A,'PL TOTAL D0'!C:C,"")</f>
        <v>#NAME?</v>
      </c>
    </row>
    <row r="636" spans="1:54" ht="15.75" customHeight="1">
      <c r="A636" s="28" t="s">
        <v>18</v>
      </c>
      <c r="B636" s="3" t="s">
        <v>2203</v>
      </c>
      <c r="C636" s="4" t="s">
        <v>2206</v>
      </c>
      <c r="D636" s="7" t="s">
        <v>19</v>
      </c>
      <c r="E636" s="7" t="s">
        <v>20</v>
      </c>
      <c r="F636" s="7" t="s">
        <v>290</v>
      </c>
      <c r="G636" s="7" t="e">
        <f t="shared" ca="1" si="24"/>
        <v>#NAME?</v>
      </c>
      <c r="H636" s="29" t="s">
        <v>227</v>
      </c>
      <c r="I636" s="29" t="s">
        <v>41</v>
      </c>
      <c r="J636" s="7" t="str">
        <f t="shared" si="29"/>
        <v>Não</v>
      </c>
      <c r="K636" s="30">
        <v>45021</v>
      </c>
      <c r="L636" s="7"/>
      <c r="M636" s="7" t="s">
        <v>28</v>
      </c>
      <c r="N636" s="31">
        <v>1.2E-2</v>
      </c>
      <c r="O636" s="7" t="s">
        <v>41</v>
      </c>
      <c r="P636" s="32">
        <v>0</v>
      </c>
      <c r="Q636" s="33"/>
      <c r="R636" s="90"/>
      <c r="S636" s="7" t="s">
        <v>220</v>
      </c>
      <c r="T636" s="7" t="s">
        <v>2205</v>
      </c>
      <c r="U636" s="7" t="s">
        <v>94</v>
      </c>
      <c r="V636" s="29" t="e">
        <f t="shared" ca="1" si="25"/>
        <v>#NAME?</v>
      </c>
      <c r="W636" s="7"/>
      <c r="X636" s="7"/>
      <c r="Y636" s="34" t="s">
        <v>222</v>
      </c>
      <c r="Z636" s="35"/>
      <c r="AA636" s="36">
        <v>45021</v>
      </c>
      <c r="AB636" s="37">
        <v>49075100009929</v>
      </c>
      <c r="AC636" s="35"/>
      <c r="AD636" s="35"/>
      <c r="AE636" s="35"/>
      <c r="AF636" s="35"/>
      <c r="AG636" s="35"/>
      <c r="AH636" s="35">
        <v>0</v>
      </c>
      <c r="AI636" s="35">
        <v>177876.97</v>
      </c>
      <c r="AJ636" s="35">
        <v>179377.58</v>
      </c>
      <c r="AK636" s="35">
        <v>181097.77</v>
      </c>
      <c r="AL636" s="35">
        <v>131177.81</v>
      </c>
      <c r="AM636" s="35">
        <v>132234.70000000001</v>
      </c>
      <c r="AN636" s="35">
        <v>132752.76</v>
      </c>
      <c r="AO636" s="35">
        <v>132974.39000000001</v>
      </c>
      <c r="AP636" s="35">
        <v>135260.13</v>
      </c>
      <c r="AQ636" s="35">
        <v>137192.65</v>
      </c>
      <c r="AR636" s="35">
        <v>135840.04999999999</v>
      </c>
      <c r="AS636" s="35">
        <v>136829.17000000001</v>
      </c>
      <c r="AT636" s="35">
        <v>137673.4</v>
      </c>
      <c r="AU636" s="35">
        <v>137534.93</v>
      </c>
      <c r="AV636" s="35">
        <v>137446.5</v>
      </c>
      <c r="AW636" s="35">
        <v>180587.8</v>
      </c>
      <c r="AX636" s="35">
        <v>188128.3</v>
      </c>
      <c r="AY636" s="35">
        <v>190549.05</v>
      </c>
      <c r="AZ636" s="35">
        <v>190000.1</v>
      </c>
      <c r="BA636" s="35">
        <v>188218.43</v>
      </c>
      <c r="BB636" s="35" t="e">
        <f t="array" aca="1" ref="BB636" ca="1">_xludf.XLOOKUP(C636,'PL TOTAL D0'!A:A,'PL TOTAL D0'!C:C,"")</f>
        <v>#NAME?</v>
      </c>
    </row>
    <row r="637" spans="1:54" ht="15.75" customHeight="1">
      <c r="A637" s="28" t="s">
        <v>18</v>
      </c>
      <c r="B637" s="3" t="s">
        <v>2207</v>
      </c>
      <c r="C637" s="4" t="s">
        <v>2208</v>
      </c>
      <c r="D637" s="7" t="s">
        <v>19</v>
      </c>
      <c r="E637" s="7" t="s">
        <v>38</v>
      </c>
      <c r="F637" s="7" t="s">
        <v>446</v>
      </c>
      <c r="G637" s="7" t="e">
        <f t="shared" ca="1" si="24"/>
        <v>#NAME?</v>
      </c>
      <c r="H637" s="29" t="s">
        <v>218</v>
      </c>
      <c r="I637" s="29" t="s">
        <v>41</v>
      </c>
      <c r="J637" s="7" t="str">
        <f t="shared" si="29"/>
        <v>Não</v>
      </c>
      <c r="K637" s="30">
        <v>45449</v>
      </c>
      <c r="L637" s="30">
        <v>45562</v>
      </c>
      <c r="M637" s="127" t="s">
        <v>2209</v>
      </c>
      <c r="N637" s="128">
        <v>1.0999999999999999E-2</v>
      </c>
      <c r="O637" s="129" t="s">
        <v>29</v>
      </c>
      <c r="P637" s="130">
        <v>0.1</v>
      </c>
      <c r="Q637" s="33"/>
      <c r="R637" s="90"/>
      <c r="S637" s="7" t="s">
        <v>220</v>
      </c>
      <c r="T637" s="7" t="s">
        <v>2210</v>
      </c>
      <c r="U637" s="7" t="s">
        <v>38</v>
      </c>
      <c r="V637" s="29" t="e">
        <f t="shared" ca="1" si="25"/>
        <v>#NAME?</v>
      </c>
      <c r="W637" s="7"/>
      <c r="X637" s="7" t="s">
        <v>32</v>
      </c>
      <c r="Y637" s="34" t="s">
        <v>222</v>
      </c>
      <c r="Z637" s="35"/>
      <c r="AA637" s="36">
        <v>45449</v>
      </c>
      <c r="AB637" s="37">
        <v>49075100015082</v>
      </c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>
        <v>279722.5</v>
      </c>
      <c r="AX637" s="35">
        <v>287488</v>
      </c>
      <c r="AY637" s="35">
        <v>295455.35999999999</v>
      </c>
      <c r="AZ637" s="35">
        <v>306779.82</v>
      </c>
      <c r="BA637" s="35">
        <v>0</v>
      </c>
      <c r="BB637" s="35" t="e">
        <f t="array" aca="1" ref="BB637" ca="1">_xludf.XLOOKUP(C637,'PL TOTAL D0'!A:A,'PL TOTAL D0'!C:C,"")</f>
        <v>#NAME?</v>
      </c>
    </row>
    <row r="638" spans="1:54" ht="15.75" customHeight="1">
      <c r="A638" s="28" t="s">
        <v>18</v>
      </c>
      <c r="B638" s="14" t="s">
        <v>2211</v>
      </c>
      <c r="C638" s="4" t="s">
        <v>2212</v>
      </c>
      <c r="D638" s="7" t="s">
        <v>19</v>
      </c>
      <c r="E638" s="7" t="s">
        <v>124</v>
      </c>
      <c r="F638" s="7" t="s">
        <v>238</v>
      </c>
      <c r="G638" s="7" t="e">
        <f t="shared" ca="1" si="24"/>
        <v>#NAME?</v>
      </c>
      <c r="H638" s="29" t="s">
        <v>227</v>
      </c>
      <c r="I638" s="29" t="s">
        <v>41</v>
      </c>
      <c r="J638" s="7" t="str">
        <f t="shared" si="29"/>
        <v>Sim</v>
      </c>
      <c r="K638" s="30">
        <v>45022</v>
      </c>
      <c r="L638" s="7"/>
      <c r="M638" s="7" t="s">
        <v>268</v>
      </c>
      <c r="N638" s="31">
        <v>1.2E-2</v>
      </c>
      <c r="O638" s="7" t="s">
        <v>29</v>
      </c>
      <c r="P638" s="32">
        <v>0.1</v>
      </c>
      <c r="Q638" s="33" t="s">
        <v>2213</v>
      </c>
      <c r="R638" s="178" t="s">
        <v>2214</v>
      </c>
      <c r="S638" s="7" t="s">
        <v>220</v>
      </c>
      <c r="T638" s="7" t="s">
        <v>2215</v>
      </c>
      <c r="U638" s="7" t="s">
        <v>124</v>
      </c>
      <c r="V638" s="29" t="e">
        <f t="shared" ca="1" si="25"/>
        <v>#NAME?</v>
      </c>
      <c r="W638" s="7"/>
      <c r="X638" s="7"/>
      <c r="Y638" s="34" t="s">
        <v>222</v>
      </c>
      <c r="Z638" s="35"/>
      <c r="AA638" s="36">
        <v>45022</v>
      </c>
      <c r="AB638" s="37">
        <v>49075100011834</v>
      </c>
      <c r="AC638" s="35"/>
      <c r="AD638" s="35"/>
      <c r="AE638" s="35"/>
      <c r="AF638" s="35"/>
      <c r="AG638" s="35"/>
      <c r="AH638" s="35">
        <v>601591.75</v>
      </c>
      <c r="AI638" s="35">
        <v>717386.93</v>
      </c>
      <c r="AJ638" s="35">
        <v>1048743.06</v>
      </c>
      <c r="AK638" s="35">
        <v>1063288.17</v>
      </c>
      <c r="AL638" s="35">
        <v>1073945.3600000001</v>
      </c>
      <c r="AM638" s="35">
        <v>1083419.33</v>
      </c>
      <c r="AN638" s="35">
        <v>1082641.95</v>
      </c>
      <c r="AO638" s="35">
        <v>1087386.42</v>
      </c>
      <c r="AP638" s="35">
        <v>1097502.53</v>
      </c>
      <c r="AQ638" s="35">
        <v>1194938.98</v>
      </c>
      <c r="AR638" s="35">
        <v>1223884.1299999999</v>
      </c>
      <c r="AS638" s="35">
        <v>1236519.3500000001</v>
      </c>
      <c r="AT638" s="35">
        <v>1242953.3600000001</v>
      </c>
      <c r="AU638" s="35">
        <v>1240124.8500000001</v>
      </c>
      <c r="AV638" s="35">
        <v>1250545</v>
      </c>
      <c r="AW638" s="35">
        <v>1252316</v>
      </c>
      <c r="AX638" s="35">
        <v>1267267</v>
      </c>
      <c r="AY638" s="35">
        <v>1309542.6200000001</v>
      </c>
      <c r="AZ638" s="35">
        <v>1664497.45</v>
      </c>
      <c r="BA638" s="35">
        <v>1656399.28</v>
      </c>
      <c r="BB638" s="35" t="e">
        <f t="array" aca="1" ref="BB638" ca="1">_xludf.XLOOKUP(C638,'PL TOTAL D0'!A:A,'PL TOTAL D0'!C:C,"")</f>
        <v>#NAME?</v>
      </c>
    </row>
    <row r="639" spans="1:54" ht="15.75" customHeight="1">
      <c r="A639" s="28" t="s">
        <v>18</v>
      </c>
      <c r="B639" s="3" t="s">
        <v>2216</v>
      </c>
      <c r="C639" s="4" t="s">
        <v>2217</v>
      </c>
      <c r="D639" s="7" t="s">
        <v>19</v>
      </c>
      <c r="E639" s="7" t="s">
        <v>38</v>
      </c>
      <c r="F639" s="7" t="s">
        <v>99</v>
      </c>
      <c r="G639" s="7" t="e">
        <f t="shared" ca="1" si="24"/>
        <v>#NAME?</v>
      </c>
      <c r="H639" s="29" t="s">
        <v>227</v>
      </c>
      <c r="I639" s="29" t="s">
        <v>41</v>
      </c>
      <c r="J639" s="7" t="str">
        <f t="shared" si="29"/>
        <v>Não</v>
      </c>
      <c r="K639" s="30">
        <v>45013</v>
      </c>
      <c r="L639" s="7"/>
      <c r="M639" s="7" t="s">
        <v>28</v>
      </c>
      <c r="N639" s="31">
        <v>1.2E-2</v>
      </c>
      <c r="O639" s="7" t="s">
        <v>41</v>
      </c>
      <c r="P639" s="32">
        <v>0</v>
      </c>
      <c r="Q639" s="33"/>
      <c r="R639" s="90"/>
      <c r="S639" s="7" t="s">
        <v>220</v>
      </c>
      <c r="T639" s="7" t="s">
        <v>2218</v>
      </c>
      <c r="U639" s="7" t="s">
        <v>38</v>
      </c>
      <c r="V639" s="29" t="e">
        <f t="shared" ca="1" si="25"/>
        <v>#NAME?</v>
      </c>
      <c r="W639" s="7"/>
      <c r="X639" s="7"/>
      <c r="Y639" s="34" t="s">
        <v>222</v>
      </c>
      <c r="Z639" s="35"/>
      <c r="AA639" s="36">
        <v>45013</v>
      </c>
      <c r="AB639" s="37">
        <v>49075100009988</v>
      </c>
      <c r="AC639" s="35"/>
      <c r="AD639" s="35"/>
      <c r="AE639" s="35"/>
      <c r="AF639" s="35"/>
      <c r="AG639" s="35"/>
      <c r="AH639" s="35">
        <v>155704.76</v>
      </c>
      <c r="AI639" s="35">
        <v>156998.82999999999</v>
      </c>
      <c r="AJ639" s="35">
        <v>158275.19</v>
      </c>
      <c r="AK639" s="35">
        <v>139442.51999999999</v>
      </c>
      <c r="AL639" s="35">
        <v>120267.44</v>
      </c>
      <c r="AM639" s="35">
        <v>120707.61</v>
      </c>
      <c r="AN639" s="35">
        <v>100215.5</v>
      </c>
      <c r="AO639" s="35">
        <v>100240.88</v>
      </c>
      <c r="AP639" s="35">
        <v>81936.87</v>
      </c>
      <c r="AQ639" s="35">
        <v>108427.76</v>
      </c>
      <c r="AR639" s="35">
        <v>97226.03</v>
      </c>
      <c r="AS639" s="35">
        <v>97848.960000000006</v>
      </c>
      <c r="AT639" s="35">
        <v>77652.460000000006</v>
      </c>
      <c r="AU639" s="35">
        <v>56959.33</v>
      </c>
      <c r="AV639" s="35">
        <v>46980.76</v>
      </c>
      <c r="AW639" s="35">
        <v>47248.75</v>
      </c>
      <c r="AX639" s="35">
        <v>47875.74</v>
      </c>
      <c r="AY639" s="35">
        <v>48304.49</v>
      </c>
      <c r="AZ639" s="35">
        <v>27944.2</v>
      </c>
      <c r="BA639" s="35">
        <v>27939.79</v>
      </c>
      <c r="BB639" s="35" t="e">
        <f t="array" aca="1" ref="BB639" ca="1">_xludf.XLOOKUP(C639,'PL TOTAL D0'!A:A,'PL TOTAL D0'!C:C,"")</f>
        <v>#NAME?</v>
      </c>
    </row>
    <row r="640" spans="1:54" ht="15.75" customHeight="1">
      <c r="A640" s="28" t="s">
        <v>18</v>
      </c>
      <c r="B640" s="3" t="s">
        <v>2219</v>
      </c>
      <c r="C640" s="4" t="s">
        <v>2220</v>
      </c>
      <c r="D640" s="7" t="s">
        <v>19</v>
      </c>
      <c r="E640" s="7" t="s">
        <v>124</v>
      </c>
      <c r="F640" s="7" t="s">
        <v>354</v>
      </c>
      <c r="G640" s="7" t="e">
        <f t="shared" ca="1" si="24"/>
        <v>#NAME?</v>
      </c>
      <c r="H640" s="29" t="s">
        <v>239</v>
      </c>
      <c r="I640" s="29" t="s">
        <v>240</v>
      </c>
      <c r="J640" s="7" t="str">
        <f t="shared" si="29"/>
        <v>Não</v>
      </c>
      <c r="K640" s="30">
        <v>44943</v>
      </c>
      <c r="L640" s="7"/>
      <c r="M640" s="7" t="s">
        <v>100</v>
      </c>
      <c r="N640" s="31">
        <v>1.2E-2</v>
      </c>
      <c r="O640" s="7" t="s">
        <v>41</v>
      </c>
      <c r="P640" s="32">
        <v>0</v>
      </c>
      <c r="Q640" s="33"/>
      <c r="R640" s="90"/>
      <c r="S640" s="7" t="s">
        <v>220</v>
      </c>
      <c r="T640" s="7" t="s">
        <v>2221</v>
      </c>
      <c r="U640" s="7" t="s">
        <v>124</v>
      </c>
      <c r="V640" s="29" t="e">
        <f t="shared" ca="1" si="25"/>
        <v>#NAME?</v>
      </c>
      <c r="W640" s="7"/>
      <c r="X640" s="7"/>
      <c r="Y640" s="34" t="s">
        <v>222</v>
      </c>
      <c r="Z640" s="35"/>
      <c r="AA640" s="36">
        <v>44943</v>
      </c>
      <c r="AB640" s="37">
        <v>49075100006237</v>
      </c>
      <c r="AC640" s="35"/>
      <c r="AD640" s="35"/>
      <c r="AE640" s="35"/>
      <c r="AF640" s="35">
        <v>501159.49</v>
      </c>
      <c r="AG640" s="35">
        <v>288794.28000000003</v>
      </c>
      <c r="AH640" s="35">
        <v>285585.78999999998</v>
      </c>
      <c r="AI640" s="35">
        <v>242066.06</v>
      </c>
      <c r="AJ640" s="35">
        <v>233418.45</v>
      </c>
      <c r="AK640" s="35">
        <v>221274.76</v>
      </c>
      <c r="AL640" s="35">
        <v>211013.95</v>
      </c>
      <c r="AM640" s="35">
        <v>202631.36</v>
      </c>
      <c r="AN640" s="35">
        <v>199838.3</v>
      </c>
      <c r="AO640" s="35">
        <v>0</v>
      </c>
      <c r="AP640" s="35">
        <v>0</v>
      </c>
      <c r="AQ640" s="35">
        <v>0</v>
      </c>
      <c r="AR640" s="35">
        <v>0</v>
      </c>
      <c r="AS640" s="35">
        <v>0.14000000000000001</v>
      </c>
      <c r="AT640" s="35">
        <v>0.14000000000000001</v>
      </c>
      <c r="AU640" s="35">
        <v>0.14000000000000001</v>
      </c>
      <c r="AV640" s="35">
        <v>0.14000000000000001</v>
      </c>
      <c r="AW640" s="35">
        <v>0.14000000000000001</v>
      </c>
      <c r="AX640" s="35">
        <v>0.14000000000000001</v>
      </c>
      <c r="AY640" s="35">
        <v>0.14000000000000001</v>
      </c>
      <c r="AZ640" s="35">
        <v>0.14000000000000001</v>
      </c>
      <c r="BA640" s="35">
        <v>0.14000000000000001</v>
      </c>
      <c r="BB640" s="35" t="e">
        <f t="array" aca="1" ref="BB640" ca="1">_xludf.XLOOKUP(C640,'PL TOTAL D0'!A:A,'PL TOTAL D0'!C:C,"")</f>
        <v>#NAME?</v>
      </c>
    </row>
    <row r="641" spans="1:54" ht="15.75" customHeight="1">
      <c r="A641" s="28" t="s">
        <v>18</v>
      </c>
      <c r="B641" s="3" t="s">
        <v>2219</v>
      </c>
      <c r="C641" s="4" t="s">
        <v>2222</v>
      </c>
      <c r="D641" s="7" t="s">
        <v>19</v>
      </c>
      <c r="E641" s="7" t="s">
        <v>124</v>
      </c>
      <c r="F641" s="7" t="s">
        <v>354</v>
      </c>
      <c r="G641" s="7" t="e">
        <f t="shared" ca="1" si="24"/>
        <v>#NAME?</v>
      </c>
      <c r="H641" s="29" t="s">
        <v>239</v>
      </c>
      <c r="I641" s="29" t="s">
        <v>240</v>
      </c>
      <c r="J641" s="7" t="str">
        <f t="shared" si="29"/>
        <v>Não</v>
      </c>
      <c r="K641" s="30">
        <v>45163</v>
      </c>
      <c r="L641" s="30"/>
      <c r="M641" s="7" t="s">
        <v>138</v>
      </c>
      <c r="N641" s="31">
        <v>1.4999999999999999E-2</v>
      </c>
      <c r="O641" s="7" t="s">
        <v>29</v>
      </c>
      <c r="P641" s="32">
        <v>0.1</v>
      </c>
      <c r="Q641" s="90"/>
      <c r="R641" s="90"/>
      <c r="S641" s="7" t="s">
        <v>220</v>
      </c>
      <c r="T641" s="7" t="s">
        <v>2221</v>
      </c>
      <c r="U641" s="7" t="s">
        <v>124</v>
      </c>
      <c r="V641" s="29" t="e">
        <f t="shared" ca="1" si="25"/>
        <v>#NAME?</v>
      </c>
      <c r="W641" s="7"/>
      <c r="X641" s="7"/>
      <c r="Y641" s="34" t="s">
        <v>222</v>
      </c>
      <c r="Z641" s="35"/>
      <c r="AA641" s="36">
        <v>45163</v>
      </c>
      <c r="AB641" s="37">
        <v>49075100011842</v>
      </c>
      <c r="AC641" s="35"/>
      <c r="AD641" s="35"/>
      <c r="AE641" s="35"/>
      <c r="AF641" s="35">
        <v>0</v>
      </c>
      <c r="AG641" s="35">
        <v>0</v>
      </c>
      <c r="AH641" s="35">
        <v>0</v>
      </c>
      <c r="AI641" s="35">
        <v>0</v>
      </c>
      <c r="AJ641" s="35">
        <v>0</v>
      </c>
      <c r="AK641" s="35">
        <v>0</v>
      </c>
      <c r="AL641" s="35">
        <v>0</v>
      </c>
      <c r="AM641" s="35">
        <v>0</v>
      </c>
      <c r="AN641" s="35">
        <v>0</v>
      </c>
      <c r="AO641" s="35">
        <v>0</v>
      </c>
      <c r="AP641" s="35">
        <v>0</v>
      </c>
      <c r="AQ641" s="35">
        <v>0</v>
      </c>
      <c r="AR641" s="35">
        <v>0</v>
      </c>
      <c r="AS641" s="35">
        <v>0</v>
      </c>
      <c r="AT641" s="35">
        <v>0</v>
      </c>
      <c r="AU641" s="35">
        <v>0</v>
      </c>
      <c r="AV641" s="35">
        <v>0</v>
      </c>
      <c r="AW641" s="35">
        <v>0</v>
      </c>
      <c r="AX641" s="35">
        <v>0</v>
      </c>
      <c r="AY641" s="35">
        <v>0</v>
      </c>
      <c r="AZ641" s="35">
        <v>0</v>
      </c>
      <c r="BA641" s="35">
        <v>0</v>
      </c>
      <c r="BB641" s="35" t="e">
        <f t="array" aca="1" ref="BB641" ca="1">_xludf.XLOOKUP(C641,'PL TOTAL D0'!A:A,'PL TOTAL D0'!C:C,"")</f>
        <v>#NAME?</v>
      </c>
    </row>
    <row r="642" spans="1:54" ht="15.75" customHeight="1">
      <c r="A642" s="28" t="s">
        <v>18</v>
      </c>
      <c r="B642" s="3" t="s">
        <v>2223</v>
      </c>
      <c r="C642" s="4" t="s">
        <v>2224</v>
      </c>
      <c r="D642" s="7" t="s">
        <v>19</v>
      </c>
      <c r="E642" s="7" t="s">
        <v>20</v>
      </c>
      <c r="F642" s="7" t="s">
        <v>290</v>
      </c>
      <c r="G642" s="7" t="e">
        <f t="shared" ca="1" si="24"/>
        <v>#NAME?</v>
      </c>
      <c r="H642" s="29" t="s">
        <v>227</v>
      </c>
      <c r="I642" s="29" t="s">
        <v>41</v>
      </c>
      <c r="J642" s="7" t="str">
        <f t="shared" si="29"/>
        <v>Não</v>
      </c>
      <c r="K642" s="30">
        <v>45163</v>
      </c>
      <c r="L642" s="30"/>
      <c r="M642" s="7" t="s">
        <v>138</v>
      </c>
      <c r="N642" s="31">
        <v>1.4999999999999999E-2</v>
      </c>
      <c r="O642" s="7" t="s">
        <v>29</v>
      </c>
      <c r="P642" s="32">
        <v>0.1</v>
      </c>
      <c r="Q642" s="28"/>
      <c r="R642" s="33" t="s">
        <v>2225</v>
      </c>
      <c r="S642" s="7" t="s">
        <v>220</v>
      </c>
      <c r="T642" s="7" t="s">
        <v>2226</v>
      </c>
      <c r="U642" s="7" t="s">
        <v>94</v>
      </c>
      <c r="V642" s="29" t="e">
        <f t="shared" ca="1" si="25"/>
        <v>#NAME?</v>
      </c>
      <c r="W642" s="7"/>
      <c r="X642" s="7"/>
      <c r="Y642" s="34" t="s">
        <v>222</v>
      </c>
      <c r="Z642" s="35"/>
      <c r="AA642" s="36">
        <v>45163</v>
      </c>
      <c r="AB642" s="37">
        <v>49075100011850</v>
      </c>
      <c r="AC642" s="35"/>
      <c r="AD642" s="35"/>
      <c r="AE642" s="35"/>
      <c r="AF642" s="35"/>
      <c r="AG642" s="35"/>
      <c r="AH642" s="35">
        <v>0</v>
      </c>
      <c r="AI642" s="35">
        <v>0</v>
      </c>
      <c r="AJ642" s="35">
        <v>0</v>
      </c>
      <c r="AK642" s="35">
        <v>0</v>
      </c>
      <c r="AL642" s="35">
        <v>0</v>
      </c>
      <c r="AM642" s="35">
        <v>0</v>
      </c>
      <c r="AN642" s="35">
        <v>0</v>
      </c>
      <c r="AO642" s="35">
        <v>0</v>
      </c>
      <c r="AP642" s="35">
        <v>0</v>
      </c>
      <c r="AQ642" s="35">
        <v>708572.32</v>
      </c>
      <c r="AR642" s="35">
        <v>750481.26</v>
      </c>
      <c r="AS642" s="35">
        <v>759696.99</v>
      </c>
      <c r="AT642" s="35">
        <v>830733.73</v>
      </c>
      <c r="AU642" s="35">
        <v>834273.8</v>
      </c>
      <c r="AV642" s="35">
        <v>912080.2</v>
      </c>
      <c r="AW642" s="35">
        <v>924384.9</v>
      </c>
      <c r="AX642" s="35">
        <v>943396.3</v>
      </c>
      <c r="AY642" s="35">
        <v>957719.25</v>
      </c>
      <c r="AZ642" s="35">
        <v>971265.4</v>
      </c>
      <c r="BA642" s="35">
        <v>981498.12</v>
      </c>
      <c r="BB642" s="35" t="e">
        <f t="array" aca="1" ref="BB642" ca="1">_xludf.XLOOKUP(C642,'PL TOTAL D0'!A:A,'PL TOTAL D0'!C:C,"")</f>
        <v>#NAME?</v>
      </c>
    </row>
    <row r="643" spans="1:54" ht="15.75" customHeight="1">
      <c r="A643" s="28" t="s">
        <v>18</v>
      </c>
      <c r="B643" s="14" t="s">
        <v>2227</v>
      </c>
      <c r="C643" s="4" t="s">
        <v>2228</v>
      </c>
      <c r="D643" s="7" t="s">
        <v>19</v>
      </c>
      <c r="E643" s="7" t="s">
        <v>20</v>
      </c>
      <c r="F643" s="7" t="s">
        <v>290</v>
      </c>
      <c r="G643" s="7" t="e">
        <f t="shared" ca="1" si="24"/>
        <v>#NAME?</v>
      </c>
      <c r="H643" s="29" t="s">
        <v>218</v>
      </c>
      <c r="I643" s="29" t="s">
        <v>41</v>
      </c>
      <c r="J643" s="7" t="str">
        <f t="shared" si="29"/>
        <v>Não</v>
      </c>
      <c r="K643" s="30">
        <v>45035</v>
      </c>
      <c r="L643" s="76">
        <v>45274</v>
      </c>
      <c r="M643" s="7" t="s">
        <v>100</v>
      </c>
      <c r="N643" s="31">
        <v>1.2E-2</v>
      </c>
      <c r="O643" s="7" t="s">
        <v>41</v>
      </c>
      <c r="P643" s="32">
        <v>0</v>
      </c>
      <c r="Q643" s="33"/>
      <c r="R643" s="33"/>
      <c r="S643" s="7" t="s">
        <v>220</v>
      </c>
      <c r="T643" s="7" t="s">
        <v>2226</v>
      </c>
      <c r="U643" s="7" t="s">
        <v>94</v>
      </c>
      <c r="V643" s="29" t="e">
        <f t="shared" ca="1" si="25"/>
        <v>#NAME?</v>
      </c>
      <c r="W643" s="7"/>
      <c r="X643" s="7"/>
      <c r="Y643" s="34"/>
      <c r="Z643" s="35"/>
      <c r="AA643" s="36">
        <v>45035</v>
      </c>
      <c r="AB643" s="37"/>
      <c r="AC643" s="35"/>
      <c r="AD643" s="35"/>
      <c r="AE643" s="35"/>
      <c r="AF643" s="35"/>
      <c r="AG643" s="35"/>
      <c r="AH643" s="35">
        <v>0</v>
      </c>
      <c r="AI643" s="35">
        <v>701658.56</v>
      </c>
      <c r="AJ643" s="35">
        <v>709432.98</v>
      </c>
      <c r="AK643" s="35">
        <v>311014.03000000003</v>
      </c>
      <c r="AL643" s="35">
        <v>312644.15999999997</v>
      </c>
      <c r="AM643" s="35">
        <v>315352.28000000003</v>
      </c>
      <c r="AN643" s="35">
        <v>317999.63</v>
      </c>
      <c r="AO643" s="35">
        <v>0</v>
      </c>
      <c r="AP643" s="35">
        <v>0</v>
      </c>
      <c r="AQ643" s="35">
        <v>0</v>
      </c>
      <c r="AR643" s="35">
        <v>0</v>
      </c>
      <c r="AS643" s="35">
        <v>0</v>
      </c>
      <c r="AT643" s="35">
        <v>0</v>
      </c>
      <c r="AU643" s="35">
        <v>0</v>
      </c>
      <c r="AV643" s="35">
        <v>0</v>
      </c>
      <c r="AW643" s="35">
        <v>0</v>
      </c>
      <c r="AX643" s="35">
        <v>0</v>
      </c>
      <c r="AY643" s="35">
        <v>0</v>
      </c>
      <c r="AZ643" s="35">
        <v>0</v>
      </c>
      <c r="BA643" s="35">
        <v>0</v>
      </c>
      <c r="BB643" s="35" t="e">
        <f t="array" aca="1" ref="BB643" ca="1">_xludf.XLOOKUP(C643,'PL TOTAL D0'!A:A,'PL TOTAL D0'!C:C,"")</f>
        <v>#NAME?</v>
      </c>
    </row>
    <row r="644" spans="1:54" ht="15.75" customHeight="1">
      <c r="A644" s="28" t="s">
        <v>18</v>
      </c>
      <c r="B644" s="17" t="s">
        <v>2229</v>
      </c>
      <c r="C644" s="15" t="s">
        <v>2230</v>
      </c>
      <c r="D644" s="7" t="s">
        <v>110</v>
      </c>
      <c r="E644" s="7" t="s">
        <v>38</v>
      </c>
      <c r="F644" s="7" t="s">
        <v>217</v>
      </c>
      <c r="G644" s="7" t="e">
        <f t="shared" ca="1" si="24"/>
        <v>#NAME?</v>
      </c>
      <c r="H644" s="29" t="s">
        <v>218</v>
      </c>
      <c r="I644" s="29" t="s">
        <v>41</v>
      </c>
      <c r="J644" s="7" t="str">
        <f t="shared" si="29"/>
        <v>Não</v>
      </c>
      <c r="K644" s="30">
        <v>45230</v>
      </c>
      <c r="L644" s="30">
        <v>45527</v>
      </c>
      <c r="M644" s="7" t="s">
        <v>28</v>
      </c>
      <c r="N644" s="31">
        <v>1.2E-2</v>
      </c>
      <c r="O644" s="7" t="s">
        <v>29</v>
      </c>
      <c r="P644" s="32">
        <v>0.1</v>
      </c>
      <c r="Q644" s="33"/>
      <c r="R644" s="33"/>
      <c r="S644" s="7" t="s">
        <v>220</v>
      </c>
      <c r="T644" s="7" t="s">
        <v>2231</v>
      </c>
      <c r="U644" s="7" t="s">
        <v>38</v>
      </c>
      <c r="V644" s="29" t="e">
        <f t="shared" ca="1" si="25"/>
        <v>#NAME?</v>
      </c>
      <c r="W644" s="7"/>
      <c r="X644" s="7"/>
      <c r="Y644" s="34" t="s">
        <v>330</v>
      </c>
      <c r="Z644" s="35"/>
      <c r="AA644" s="36">
        <v>45230</v>
      </c>
      <c r="AB644" s="37">
        <v>49075100012709</v>
      </c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>
        <v>0</v>
      </c>
      <c r="AP644" s="35">
        <v>95859.72</v>
      </c>
      <c r="AQ644" s="35">
        <v>129859.35</v>
      </c>
      <c r="AR644" s="35">
        <v>129787.32</v>
      </c>
      <c r="AS644" s="35">
        <v>130948.12</v>
      </c>
      <c r="AT644" s="35">
        <v>132130.09</v>
      </c>
      <c r="AU644" s="35">
        <v>136774.62</v>
      </c>
      <c r="AV644" s="35">
        <v>137070.5</v>
      </c>
      <c r="AW644" s="35">
        <v>140396.4</v>
      </c>
      <c r="AX644" s="35">
        <v>147482.79999999999</v>
      </c>
      <c r="AY644" s="35">
        <v>0</v>
      </c>
      <c r="AZ644" s="35">
        <v>0</v>
      </c>
      <c r="BA644" s="35">
        <v>0</v>
      </c>
      <c r="BB644" s="35" t="e">
        <f t="array" aca="1" ref="BB644" ca="1">_xludf.XLOOKUP(C644,'PL TOTAL D0'!A:A,'PL TOTAL D0'!C:C,"")</f>
        <v>#NAME?</v>
      </c>
    </row>
    <row r="645" spans="1:54" ht="15.75" customHeight="1">
      <c r="A645" s="28" t="s">
        <v>18</v>
      </c>
      <c r="B645" s="42" t="s">
        <v>2232</v>
      </c>
      <c r="C645" s="43" t="s">
        <v>2233</v>
      </c>
      <c r="D645" s="7" t="s">
        <v>19</v>
      </c>
      <c r="E645" s="7" t="s">
        <v>38</v>
      </c>
      <c r="F645" s="7" t="s">
        <v>99</v>
      </c>
      <c r="G645" s="7" t="e">
        <f t="shared" ca="1" si="24"/>
        <v>#NAME?</v>
      </c>
      <c r="H645" s="29" t="s">
        <v>227</v>
      </c>
      <c r="I645" s="29" t="s">
        <v>41</v>
      </c>
      <c r="J645" s="7" t="str">
        <f t="shared" si="29"/>
        <v>Não</v>
      </c>
      <c r="K645" s="30">
        <v>45407</v>
      </c>
      <c r="L645" s="7"/>
      <c r="M645" s="7" t="s">
        <v>100</v>
      </c>
      <c r="N645" s="31">
        <v>0.01</v>
      </c>
      <c r="O645" s="7" t="s">
        <v>41</v>
      </c>
      <c r="P645" s="32">
        <v>0</v>
      </c>
      <c r="Q645" s="33"/>
      <c r="R645" s="33"/>
      <c r="S645" s="7" t="s">
        <v>220</v>
      </c>
      <c r="T645" s="7" t="s">
        <v>2234</v>
      </c>
      <c r="U645" s="7" t="s">
        <v>38</v>
      </c>
      <c r="V645" s="29" t="e">
        <f t="shared" ca="1" si="25"/>
        <v>#NAME?</v>
      </c>
      <c r="W645" s="7"/>
      <c r="X645" s="7" t="s">
        <v>49</v>
      </c>
      <c r="Y645" s="34" t="s">
        <v>222</v>
      </c>
      <c r="Z645" s="35"/>
      <c r="AA645" s="36">
        <v>45407</v>
      </c>
      <c r="AB645" s="37">
        <v>49075100014124</v>
      </c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>
        <v>0</v>
      </c>
      <c r="AV645" s="35">
        <v>571964.69999999995</v>
      </c>
      <c r="AW645" s="35">
        <v>577020.30000000005</v>
      </c>
      <c r="AX645" s="35">
        <v>583391.9</v>
      </c>
      <c r="AY645" s="35">
        <v>589373.24</v>
      </c>
      <c r="AZ645" s="35">
        <v>594320.29</v>
      </c>
      <c r="BA645" s="35">
        <v>600713.05000000005</v>
      </c>
      <c r="BB645" s="35" t="e">
        <f t="array" aca="1" ref="BB645" ca="1">_xludf.XLOOKUP(C645,'PL TOTAL D0'!A:A,'PL TOTAL D0'!C:C,"")</f>
        <v>#NAME?</v>
      </c>
    </row>
    <row r="646" spans="1:54" ht="15.75" customHeight="1">
      <c r="A646" s="28" t="s">
        <v>18</v>
      </c>
      <c r="B646" s="41" t="s">
        <v>2235</v>
      </c>
      <c r="C646" s="15" t="s">
        <v>2236</v>
      </c>
      <c r="D646" s="7" t="s">
        <v>19</v>
      </c>
      <c r="E646" s="7" t="s">
        <v>38</v>
      </c>
      <c r="F646" s="7" t="s">
        <v>250</v>
      </c>
      <c r="G646" s="7" t="e">
        <f t="shared" ca="1" si="24"/>
        <v>#NAME?</v>
      </c>
      <c r="H646" s="29" t="s">
        <v>227</v>
      </c>
      <c r="I646" s="29" t="s">
        <v>41</v>
      </c>
      <c r="J646" s="7" t="str">
        <f t="shared" si="29"/>
        <v>Não</v>
      </c>
      <c r="K646" s="30">
        <v>45240</v>
      </c>
      <c r="L646" s="7"/>
      <c r="M646" s="9" t="s">
        <v>251</v>
      </c>
      <c r="N646" s="10">
        <v>0</v>
      </c>
      <c r="O646" s="6" t="s">
        <v>41</v>
      </c>
      <c r="P646" s="11">
        <v>0</v>
      </c>
      <c r="Q646" s="33"/>
      <c r="R646" s="33"/>
      <c r="S646" s="7" t="s">
        <v>220</v>
      </c>
      <c r="T646" s="7" t="s">
        <v>2237</v>
      </c>
      <c r="U646" s="7" t="s">
        <v>38</v>
      </c>
      <c r="V646" s="29" t="e">
        <f t="shared" ca="1" si="25"/>
        <v>#NAME?</v>
      </c>
      <c r="W646" s="7"/>
      <c r="X646" s="7"/>
      <c r="Y646" s="34" t="s">
        <v>222</v>
      </c>
      <c r="Z646" s="35"/>
      <c r="AA646" s="36">
        <v>45240</v>
      </c>
      <c r="AB646" s="37">
        <v>49075100012717</v>
      </c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>
        <v>502.99</v>
      </c>
      <c r="AQ646" s="35">
        <v>1010.44</v>
      </c>
      <c r="AR646" s="35">
        <v>1523.78</v>
      </c>
      <c r="AS646" s="35">
        <v>2030.61</v>
      </c>
      <c r="AT646" s="35">
        <v>2546.54</v>
      </c>
      <c r="AU646" s="35">
        <v>3065.41</v>
      </c>
      <c r="AV646" s="35">
        <v>3084.3</v>
      </c>
      <c r="AW646" s="35">
        <v>3103.8</v>
      </c>
      <c r="AX646" s="35">
        <v>3736.33</v>
      </c>
      <c r="AY646" s="35">
        <v>3768.48</v>
      </c>
      <c r="AZ646" s="35">
        <v>4299.05</v>
      </c>
      <c r="BA646" s="35">
        <v>4339.87</v>
      </c>
      <c r="BB646" s="35" t="e">
        <f t="array" aca="1" ref="BB646" ca="1">_xludf.XLOOKUP(C646,'PL TOTAL D0'!A:A,'PL TOTAL D0'!C:C,"")</f>
        <v>#NAME?</v>
      </c>
    </row>
    <row r="647" spans="1:54" ht="15.75" customHeight="1">
      <c r="A647" s="28" t="s">
        <v>18</v>
      </c>
      <c r="B647" s="3" t="s">
        <v>2238</v>
      </c>
      <c r="C647" s="4" t="s">
        <v>2239</v>
      </c>
      <c r="D647" s="7" t="s">
        <v>19</v>
      </c>
      <c r="E647" s="7" t="s">
        <v>124</v>
      </c>
      <c r="F647" s="7" t="s">
        <v>244</v>
      </c>
      <c r="G647" s="7" t="e">
        <f t="shared" ca="1" si="24"/>
        <v>#NAME?</v>
      </c>
      <c r="H647" s="29" t="s">
        <v>239</v>
      </c>
      <c r="I647" s="29" t="s">
        <v>240</v>
      </c>
      <c r="J647" s="7" t="str">
        <f t="shared" si="29"/>
        <v>Não</v>
      </c>
      <c r="K647" s="30">
        <v>44960</v>
      </c>
      <c r="L647" s="7"/>
      <c r="M647" s="7" t="s">
        <v>100</v>
      </c>
      <c r="N647" s="31">
        <v>1.2E-2</v>
      </c>
      <c r="O647" s="7" t="s">
        <v>41</v>
      </c>
      <c r="P647" s="32">
        <v>0</v>
      </c>
      <c r="Q647" s="90"/>
      <c r="R647" s="90"/>
      <c r="S647" s="7" t="s">
        <v>220</v>
      </c>
      <c r="T647" s="7" t="s">
        <v>2240</v>
      </c>
      <c r="U647" s="7" t="s">
        <v>124</v>
      </c>
      <c r="V647" s="29" t="e">
        <f t="shared" ca="1" si="25"/>
        <v>#NAME?</v>
      </c>
      <c r="W647" s="7"/>
      <c r="X647" s="7"/>
      <c r="Y647" s="34" t="s">
        <v>222</v>
      </c>
      <c r="Z647" s="35"/>
      <c r="AA647" s="36">
        <v>44960</v>
      </c>
      <c r="AB647" s="37">
        <v>49075100010285</v>
      </c>
      <c r="AC647" s="35"/>
      <c r="AD647" s="35"/>
      <c r="AE647" s="35"/>
      <c r="AF647" s="35">
        <v>0</v>
      </c>
      <c r="AG647" s="35">
        <v>50312.02</v>
      </c>
      <c r="AH647" s="35">
        <v>50841.72</v>
      </c>
      <c r="AI647" s="35">
        <v>1017.37</v>
      </c>
      <c r="AJ647" s="35">
        <v>1027.31</v>
      </c>
      <c r="AK647" s="35">
        <v>1031.5899999999999</v>
      </c>
      <c r="AL647" s="35">
        <v>1042.93</v>
      </c>
      <c r="AM647" s="35">
        <v>1055.1099999999999</v>
      </c>
      <c r="AN647" s="35">
        <v>1065.68</v>
      </c>
      <c r="AO647" s="35">
        <v>1077.0999999999999</v>
      </c>
      <c r="AP647" s="35">
        <v>1086.71</v>
      </c>
      <c r="AQ647" s="35">
        <v>1096.69</v>
      </c>
      <c r="AR647" s="35">
        <v>1107.56</v>
      </c>
      <c r="AS647" s="35">
        <v>1116.81</v>
      </c>
      <c r="AT647" s="35">
        <v>1126.3499999999999</v>
      </c>
      <c r="AU647" s="35">
        <v>1136.5999999999999</v>
      </c>
      <c r="AV647" s="35">
        <v>1146.31</v>
      </c>
      <c r="AW647" s="35">
        <v>1130.99</v>
      </c>
      <c r="AX647" s="35">
        <v>1130.99</v>
      </c>
      <c r="AY647" s="35">
        <v>21.52</v>
      </c>
      <c r="AZ647" s="35">
        <v>21.52</v>
      </c>
      <c r="BA647" s="35">
        <v>21.52</v>
      </c>
      <c r="BB647" s="35" t="e">
        <f t="array" aca="1" ref="BB647" ca="1">_xludf.XLOOKUP(C647,'PL TOTAL D0'!A:A,'PL TOTAL D0'!C:C,"")</f>
        <v>#NAME?</v>
      </c>
    </row>
    <row r="648" spans="1:54" ht="15.75" customHeight="1">
      <c r="A648" s="28" t="s">
        <v>18</v>
      </c>
      <c r="B648" s="3" t="s">
        <v>2241</v>
      </c>
      <c r="C648" s="4" t="s">
        <v>2242</v>
      </c>
      <c r="D648" s="7" t="s">
        <v>123</v>
      </c>
      <c r="E648" s="7" t="s">
        <v>124</v>
      </c>
      <c r="F648" s="7" t="s">
        <v>125</v>
      </c>
      <c r="G648" s="7" t="e">
        <f t="shared" ca="1" si="24"/>
        <v>#NAME?</v>
      </c>
      <c r="H648" s="29" t="s">
        <v>227</v>
      </c>
      <c r="I648" s="29" t="s">
        <v>41</v>
      </c>
      <c r="J648" s="7" t="str">
        <f t="shared" si="29"/>
        <v>Não</v>
      </c>
      <c r="K648" s="30">
        <v>45516</v>
      </c>
      <c r="L648" s="7"/>
      <c r="M648" s="7" t="s">
        <v>100</v>
      </c>
      <c r="N648" s="31">
        <v>1.2E-2</v>
      </c>
      <c r="O648" s="7" t="s">
        <v>41</v>
      </c>
      <c r="P648" s="32">
        <v>0</v>
      </c>
      <c r="Q648" s="90"/>
      <c r="R648" s="90"/>
      <c r="S648" s="7" t="s">
        <v>220</v>
      </c>
      <c r="T648" s="7" t="s">
        <v>2243</v>
      </c>
      <c r="U648" s="7" t="s">
        <v>124</v>
      </c>
      <c r="V648" s="29" t="e">
        <f t="shared" ca="1" si="25"/>
        <v>#NAME?</v>
      </c>
      <c r="W648" s="7"/>
      <c r="X648" s="7" t="s">
        <v>32</v>
      </c>
      <c r="Y648" s="34" t="s">
        <v>222</v>
      </c>
      <c r="Z648" s="35"/>
      <c r="AA648" s="35"/>
      <c r="AB648" s="37">
        <v>49075100015570</v>
      </c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>
        <v>312485.98</v>
      </c>
      <c r="AZ648" s="35">
        <v>312363.08</v>
      </c>
      <c r="BA648" s="35">
        <v>313190.24</v>
      </c>
      <c r="BB648" s="35" t="e">
        <f t="array" aca="1" ref="BB648" ca="1">_xludf.XLOOKUP(C648,'PL TOTAL D0'!A:A,'PL TOTAL D0'!C:C,"")</f>
        <v>#NAME?</v>
      </c>
    </row>
    <row r="649" spans="1:54" ht="15.75" customHeight="1">
      <c r="A649" s="28" t="s">
        <v>18</v>
      </c>
      <c r="B649" s="3" t="s">
        <v>2244</v>
      </c>
      <c r="C649" s="4" t="s">
        <v>2245</v>
      </c>
      <c r="D649" s="7" t="s">
        <v>110</v>
      </c>
      <c r="E649" s="7" t="s">
        <v>38</v>
      </c>
      <c r="F649" s="7" t="s">
        <v>217</v>
      </c>
      <c r="G649" s="7" t="e">
        <f t="shared" ca="1" si="24"/>
        <v>#NAME?</v>
      </c>
      <c r="H649" s="29" t="s">
        <v>239</v>
      </c>
      <c r="I649" s="29" t="s">
        <v>286</v>
      </c>
      <c r="J649" s="7" t="str">
        <f t="shared" si="29"/>
        <v>Não</v>
      </c>
      <c r="K649" s="30">
        <v>45117</v>
      </c>
      <c r="L649" s="7"/>
      <c r="M649" s="7" t="s">
        <v>433</v>
      </c>
      <c r="N649" s="31">
        <v>7.0000000000000001E-3</v>
      </c>
      <c r="O649" s="7" t="s">
        <v>41</v>
      </c>
      <c r="P649" s="32">
        <v>0</v>
      </c>
      <c r="Q649" s="33"/>
      <c r="R649" s="90"/>
      <c r="S649" s="7" t="s">
        <v>220</v>
      </c>
      <c r="T649" s="7" t="s">
        <v>2246</v>
      </c>
      <c r="U649" s="7" t="s">
        <v>955</v>
      </c>
      <c r="V649" s="29" t="e">
        <f t="shared" ca="1" si="25"/>
        <v>#NAME?</v>
      </c>
      <c r="W649" s="7"/>
      <c r="X649" s="7"/>
      <c r="Y649" s="34" t="s">
        <v>330</v>
      </c>
      <c r="Z649" s="35"/>
      <c r="AA649" s="36">
        <v>45117</v>
      </c>
      <c r="AB649" s="37">
        <v>49075100006768</v>
      </c>
      <c r="AC649" s="35"/>
      <c r="AD649" s="35"/>
      <c r="AE649" s="35"/>
      <c r="AF649" s="35"/>
      <c r="AG649" s="35"/>
      <c r="AH649" s="35"/>
      <c r="AI649" s="35"/>
      <c r="AJ649" s="35"/>
      <c r="AK649" s="35">
        <v>0</v>
      </c>
      <c r="AL649" s="35">
        <v>1504511.49</v>
      </c>
      <c r="AM649" s="35">
        <v>1521108.44</v>
      </c>
      <c r="AN649" s="35">
        <v>1534401.71</v>
      </c>
      <c r="AO649" s="35">
        <v>1549643.83</v>
      </c>
      <c r="AP649" s="35">
        <v>1562135.99</v>
      </c>
      <c r="AQ649" s="35">
        <v>1575438.26</v>
      </c>
      <c r="AR649" s="35">
        <v>1624131.61</v>
      </c>
      <c r="AS649" s="35">
        <v>1636332.85</v>
      </c>
      <c r="AT649" s="35">
        <v>1650026.08</v>
      </c>
      <c r="AU649" s="35">
        <v>1663929.51</v>
      </c>
      <c r="AV649" s="35">
        <v>1676632</v>
      </c>
      <c r="AW649" s="35">
        <v>1689203</v>
      </c>
      <c r="AX649" s="35">
        <v>1703125</v>
      </c>
      <c r="AY649" s="35">
        <v>0</v>
      </c>
      <c r="AZ649" s="35">
        <v>0</v>
      </c>
      <c r="BA649" s="35">
        <v>0</v>
      </c>
      <c r="BB649" s="35" t="e">
        <f t="array" aca="1" ref="BB649" ca="1">_xludf.XLOOKUP(C649,'PL TOTAL D0'!A:A,'PL TOTAL D0'!C:C,"")</f>
        <v>#NAME?</v>
      </c>
    </row>
    <row r="650" spans="1:54" ht="15.75" customHeight="1">
      <c r="A650" s="28" t="s">
        <v>18</v>
      </c>
      <c r="B650" s="17" t="s">
        <v>2247</v>
      </c>
      <c r="C650" s="44" t="s">
        <v>2248</v>
      </c>
      <c r="D650" s="7" t="s">
        <v>19</v>
      </c>
      <c r="E650" s="7" t="s">
        <v>20</v>
      </c>
      <c r="F650" s="7" t="s">
        <v>339</v>
      </c>
      <c r="G650" s="7" t="e">
        <f t="shared" ca="1" si="24"/>
        <v>#NAME?</v>
      </c>
      <c r="H650" s="29" t="s">
        <v>227</v>
      </c>
      <c r="I650" s="29" t="s">
        <v>41</v>
      </c>
      <c r="J650" s="7" t="str">
        <f t="shared" si="29"/>
        <v>Não</v>
      </c>
      <c r="K650" s="30">
        <v>45226</v>
      </c>
      <c r="L650" s="7"/>
      <c r="M650" s="7" t="s">
        <v>100</v>
      </c>
      <c r="N650" s="31">
        <v>1.2E-2</v>
      </c>
      <c r="O650" s="7" t="s">
        <v>41</v>
      </c>
      <c r="P650" s="32">
        <v>0</v>
      </c>
      <c r="Q650" s="33"/>
      <c r="R650" s="33" t="s">
        <v>2249</v>
      </c>
      <c r="S650" s="7" t="s">
        <v>264</v>
      </c>
      <c r="T650" s="7" t="s">
        <v>2250</v>
      </c>
      <c r="U650" s="7" t="s">
        <v>94</v>
      </c>
      <c r="V650" s="29" t="e">
        <f t="shared" ca="1" si="25"/>
        <v>#NAME?</v>
      </c>
      <c r="W650" s="7"/>
      <c r="X650" s="7"/>
      <c r="Y650" s="34" t="s">
        <v>222</v>
      </c>
      <c r="Z650" s="35"/>
      <c r="AA650" s="36">
        <v>45226</v>
      </c>
      <c r="AB650" s="37">
        <v>49075100012725</v>
      </c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>
        <v>0</v>
      </c>
      <c r="AP650" s="35">
        <v>0</v>
      </c>
      <c r="AQ650" s="35">
        <v>218731.4</v>
      </c>
      <c r="AR650" s="35">
        <v>219765.25</v>
      </c>
      <c r="AS650" s="35">
        <v>250522.33</v>
      </c>
      <c r="AT650" s="35">
        <v>252690.67</v>
      </c>
      <c r="AU650" s="35">
        <v>254558.91</v>
      </c>
      <c r="AV650" s="35">
        <v>255256.6</v>
      </c>
      <c r="AW650" s="35">
        <v>236586</v>
      </c>
      <c r="AX650" s="35">
        <v>258790.9</v>
      </c>
      <c r="AY650" s="35">
        <v>158321.78</v>
      </c>
      <c r="AZ650" s="35">
        <v>158753.38</v>
      </c>
      <c r="BA650" s="35">
        <v>160267</v>
      </c>
      <c r="BB650" s="35" t="e">
        <f t="array" aca="1" ref="BB650" ca="1">_xludf.XLOOKUP(C650,'PL TOTAL D0'!A:A,'PL TOTAL D0'!C:C,"")</f>
        <v>#NAME?</v>
      </c>
    </row>
    <row r="651" spans="1:54" ht="15.75" customHeight="1">
      <c r="A651" s="28" t="s">
        <v>18</v>
      </c>
      <c r="B651" s="17" t="s">
        <v>2251</v>
      </c>
      <c r="C651" s="44" t="s">
        <v>2252</v>
      </c>
      <c r="D651" s="7" t="s">
        <v>19</v>
      </c>
      <c r="E651" s="7" t="s">
        <v>20</v>
      </c>
      <c r="F651" s="7" t="s">
        <v>290</v>
      </c>
      <c r="G651" s="7" t="e">
        <f t="shared" ca="1" si="24"/>
        <v>#NAME?</v>
      </c>
      <c r="H651" s="29" t="s">
        <v>227</v>
      </c>
      <c r="I651" s="29" t="s">
        <v>41</v>
      </c>
      <c r="J651" s="7" t="str">
        <f t="shared" si="29"/>
        <v>Não</v>
      </c>
      <c r="K651" s="30">
        <v>45603</v>
      </c>
      <c r="L651" s="7"/>
      <c r="M651" s="7" t="s">
        <v>268</v>
      </c>
      <c r="N651" s="31">
        <v>1.2E-2</v>
      </c>
      <c r="O651" s="7" t="s">
        <v>29</v>
      </c>
      <c r="P651" s="32">
        <v>0.1</v>
      </c>
      <c r="Q651" s="33"/>
      <c r="R651" s="33"/>
      <c r="S651" s="7" t="s">
        <v>220</v>
      </c>
      <c r="T651" s="7" t="s">
        <v>2253</v>
      </c>
      <c r="U651" s="7" t="s">
        <v>94</v>
      </c>
      <c r="V651" s="29" t="e">
        <f t="shared" ca="1" si="25"/>
        <v>#NAME?</v>
      </c>
      <c r="W651" s="7"/>
      <c r="X651" s="7" t="s">
        <v>230</v>
      </c>
      <c r="Y651" s="34"/>
      <c r="Z651" s="35"/>
      <c r="AA651" s="36"/>
      <c r="AB651" s="37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 t="e">
        <f t="array" aca="1" ref="BB651" ca="1">_xludf.XLOOKUP(C651,'PL TOTAL D0'!A:A,'PL TOTAL D0'!C:C,"")</f>
        <v>#NAME?</v>
      </c>
    </row>
    <row r="652" spans="1:54" ht="15.75" customHeight="1">
      <c r="A652" s="28" t="s">
        <v>18</v>
      </c>
      <c r="B652" s="3" t="s">
        <v>2254</v>
      </c>
      <c r="C652" s="4" t="s">
        <v>2255</v>
      </c>
      <c r="D652" s="7" t="s">
        <v>19</v>
      </c>
      <c r="E652" s="7" t="s">
        <v>124</v>
      </c>
      <c r="F652" s="7" t="s">
        <v>244</v>
      </c>
      <c r="G652" s="7" t="e">
        <f t="shared" ca="1" si="24"/>
        <v>#NAME?</v>
      </c>
      <c r="H652" s="29" t="s">
        <v>227</v>
      </c>
      <c r="I652" s="29" t="s">
        <v>41</v>
      </c>
      <c r="J652" s="7" t="str">
        <f t="shared" si="29"/>
        <v>Sim</v>
      </c>
      <c r="K652" s="30">
        <v>44973</v>
      </c>
      <c r="L652" s="7"/>
      <c r="M652" s="7" t="s">
        <v>28</v>
      </c>
      <c r="N652" s="31">
        <v>1.2E-2</v>
      </c>
      <c r="O652" s="7" t="s">
        <v>41</v>
      </c>
      <c r="P652" s="32">
        <v>0</v>
      </c>
      <c r="Q652" s="33" t="s">
        <v>2256</v>
      </c>
      <c r="R652" s="90"/>
      <c r="S652" s="7" t="s">
        <v>220</v>
      </c>
      <c r="T652" s="7" t="s">
        <v>2257</v>
      </c>
      <c r="U652" s="7" t="s">
        <v>124</v>
      </c>
      <c r="V652" s="29" t="e">
        <f t="shared" ca="1" si="25"/>
        <v>#NAME?</v>
      </c>
      <c r="W652" s="7"/>
      <c r="X652" s="7"/>
      <c r="Y652" s="34" t="s">
        <v>330</v>
      </c>
      <c r="Z652" s="35"/>
      <c r="AA652" s="36">
        <v>44973</v>
      </c>
      <c r="AB652" s="37">
        <v>49075100006253</v>
      </c>
      <c r="AC652" s="35"/>
      <c r="AD652" s="35"/>
      <c r="AE652" s="35"/>
      <c r="AF652" s="35">
        <v>253551.03</v>
      </c>
      <c r="AG652" s="35">
        <v>302011.96999999997</v>
      </c>
      <c r="AH652" s="35">
        <v>305056.61</v>
      </c>
      <c r="AI652" s="35">
        <v>307539.42</v>
      </c>
      <c r="AJ652" s="35">
        <v>310265.38</v>
      </c>
      <c r="AK652" s="35">
        <v>311135.49</v>
      </c>
      <c r="AL652" s="35">
        <v>313732.45</v>
      </c>
      <c r="AM652" s="35">
        <v>316128</v>
      </c>
      <c r="AN652" s="35">
        <v>317485.3</v>
      </c>
      <c r="AO652" s="35">
        <v>318618.01</v>
      </c>
      <c r="AP652" s="35">
        <v>320679.52</v>
      </c>
      <c r="AQ652" s="35">
        <v>323091.99</v>
      </c>
      <c r="AR652" s="35">
        <v>424507.21</v>
      </c>
      <c r="AS652" s="35">
        <v>427282.64</v>
      </c>
      <c r="AT652" s="35">
        <v>430912.15</v>
      </c>
      <c r="AU652" s="35">
        <v>434152.22</v>
      </c>
      <c r="AV652" s="35">
        <v>436724</v>
      </c>
      <c r="AW652" s="35">
        <v>440013.5</v>
      </c>
      <c r="AX652" s="35">
        <v>448539.1</v>
      </c>
      <c r="AY652" s="35">
        <v>451953.35</v>
      </c>
      <c r="AZ652" s="35">
        <v>454846.19</v>
      </c>
      <c r="BA652" s="35">
        <v>458694.88</v>
      </c>
      <c r="BB652" s="35" t="e">
        <f t="array" aca="1" ref="BB652" ca="1">_xludf.XLOOKUP(C652,'PL TOTAL D0'!A:A,'PL TOTAL D0'!C:C,"")</f>
        <v>#NAME?</v>
      </c>
    </row>
    <row r="653" spans="1:54" ht="15.75" customHeight="1">
      <c r="A653" s="28" t="s">
        <v>18</v>
      </c>
      <c r="B653" s="3" t="s">
        <v>2258</v>
      </c>
      <c r="C653" s="15" t="s">
        <v>2259</v>
      </c>
      <c r="D653" s="7" t="s">
        <v>123</v>
      </c>
      <c r="E653" s="7" t="s">
        <v>124</v>
      </c>
      <c r="F653" s="7" t="s">
        <v>125</v>
      </c>
      <c r="G653" s="7" t="e">
        <f t="shared" ca="1" si="24"/>
        <v>#NAME?</v>
      </c>
      <c r="H653" s="29" t="s">
        <v>227</v>
      </c>
      <c r="I653" s="29" t="s">
        <v>41</v>
      </c>
      <c r="J653" s="7" t="str">
        <f t="shared" si="29"/>
        <v>Não</v>
      </c>
      <c r="K653" s="30">
        <v>45344</v>
      </c>
      <c r="L653" s="7"/>
      <c r="M653" s="7" t="s">
        <v>100</v>
      </c>
      <c r="N653" s="31">
        <v>1.2E-2</v>
      </c>
      <c r="O653" s="7" t="s">
        <v>41</v>
      </c>
      <c r="P653" s="32">
        <v>0</v>
      </c>
      <c r="Q653" s="33"/>
      <c r="R653" s="90"/>
      <c r="S653" s="7" t="s">
        <v>220</v>
      </c>
      <c r="T653" s="12" t="s">
        <v>2260</v>
      </c>
      <c r="U653" s="7" t="s">
        <v>124</v>
      </c>
      <c r="V653" s="29" t="e">
        <f t="shared" ca="1" si="25"/>
        <v>#NAME?</v>
      </c>
      <c r="W653" s="7"/>
      <c r="X653" s="7"/>
      <c r="Y653" s="34" t="s">
        <v>222</v>
      </c>
      <c r="Z653" s="35"/>
      <c r="AA653" s="36">
        <v>45344</v>
      </c>
      <c r="AB653" s="37">
        <v>49075100013438</v>
      </c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>
        <v>1353336.36</v>
      </c>
      <c r="AT653" s="35">
        <v>1431243.69</v>
      </c>
      <c r="AU653" s="35">
        <v>1448256.37</v>
      </c>
      <c r="AV653" s="35">
        <v>1488093</v>
      </c>
      <c r="AW653" s="35">
        <v>1489166</v>
      </c>
      <c r="AX653" s="35">
        <v>1499859</v>
      </c>
      <c r="AY653" s="35">
        <v>1557119.93</v>
      </c>
      <c r="AZ653" s="35">
        <v>1610999.32</v>
      </c>
      <c r="BA653" s="35">
        <v>1620904.6</v>
      </c>
      <c r="BB653" s="35" t="e">
        <f t="array" aca="1" ref="BB653" ca="1">_xludf.XLOOKUP(C653,'PL TOTAL D0'!A:A,'PL TOTAL D0'!C:C,"")</f>
        <v>#NAME?</v>
      </c>
    </row>
    <row r="654" spans="1:54" ht="15.75" customHeight="1">
      <c r="A654" s="28" t="s">
        <v>18</v>
      </c>
      <c r="B654" s="83" t="s">
        <v>2261</v>
      </c>
      <c r="C654" s="91" t="s">
        <v>2262</v>
      </c>
      <c r="D654" s="7" t="s">
        <v>19</v>
      </c>
      <c r="E654" s="7" t="s">
        <v>20</v>
      </c>
      <c r="F654" s="7" t="s">
        <v>339</v>
      </c>
      <c r="G654" s="7" t="e">
        <f t="shared" ca="1" si="24"/>
        <v>#NAME?</v>
      </c>
      <c r="H654" s="29" t="s">
        <v>227</v>
      </c>
      <c r="I654" s="29" t="s">
        <v>41</v>
      </c>
      <c r="J654" s="7" t="str">
        <f t="shared" si="29"/>
        <v>Não</v>
      </c>
      <c r="K654" s="30">
        <v>45217</v>
      </c>
      <c r="L654" s="7"/>
      <c r="M654" s="7" t="s">
        <v>138</v>
      </c>
      <c r="N654" s="31">
        <v>1.4999999999999999E-2</v>
      </c>
      <c r="O654" s="7" t="s">
        <v>29</v>
      </c>
      <c r="P654" s="32">
        <v>0.1</v>
      </c>
      <c r="Q654" s="90"/>
      <c r="R654" s="90"/>
      <c r="S654" s="7" t="s">
        <v>220</v>
      </c>
      <c r="T654" s="7" t="s">
        <v>2263</v>
      </c>
      <c r="U654" s="7" t="s">
        <v>94</v>
      </c>
      <c r="V654" s="29" t="e">
        <f t="shared" ca="1" si="25"/>
        <v>#NAME?</v>
      </c>
      <c r="W654" s="7"/>
      <c r="X654" s="7"/>
      <c r="Y654" s="34" t="s">
        <v>222</v>
      </c>
      <c r="Z654" s="35"/>
      <c r="AA654" s="36">
        <v>45217</v>
      </c>
      <c r="AB654" s="37">
        <v>49075100012733</v>
      </c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>
        <v>0</v>
      </c>
      <c r="AP654" s="35">
        <v>0</v>
      </c>
      <c r="AQ654" s="35">
        <v>0</v>
      </c>
      <c r="AR654" s="35">
        <v>0</v>
      </c>
      <c r="AS654" s="35">
        <v>0</v>
      </c>
      <c r="AT654" s="35">
        <v>50269.97</v>
      </c>
      <c r="AU654" s="35">
        <v>50015.82</v>
      </c>
      <c r="AV654" s="35">
        <v>49967.44</v>
      </c>
      <c r="AW654" s="35">
        <v>50246.400000000001</v>
      </c>
      <c r="AX654" s="35">
        <v>50895.81</v>
      </c>
      <c r="AY654" s="35">
        <v>51384.35</v>
      </c>
      <c r="AZ654" s="35">
        <v>51429.81</v>
      </c>
      <c r="BA654" s="35">
        <v>51267.25</v>
      </c>
      <c r="BB654" s="35" t="e">
        <f t="array" aca="1" ref="BB654" ca="1">_xludf.XLOOKUP(C654,'PL TOTAL D0'!A:A,'PL TOTAL D0'!C:C,"")</f>
        <v>#NAME?</v>
      </c>
    </row>
    <row r="655" spans="1:54" ht="15.75" customHeight="1">
      <c r="A655" s="28" t="s">
        <v>18</v>
      </c>
      <c r="B655" s="14" t="s">
        <v>2264</v>
      </c>
      <c r="C655" s="4" t="s">
        <v>2265</v>
      </c>
      <c r="D655" s="7" t="s">
        <v>19</v>
      </c>
      <c r="E655" s="7" t="s">
        <v>20</v>
      </c>
      <c r="F655" s="7" t="s">
        <v>290</v>
      </c>
      <c r="G655" s="7" t="e">
        <f t="shared" ca="1" si="24"/>
        <v>#NAME?</v>
      </c>
      <c r="H655" s="29" t="s">
        <v>227</v>
      </c>
      <c r="I655" s="29" t="s">
        <v>41</v>
      </c>
      <c r="J655" s="7" t="str">
        <f t="shared" si="29"/>
        <v>Sim</v>
      </c>
      <c r="K655" s="30">
        <v>45155</v>
      </c>
      <c r="L655" s="7"/>
      <c r="M655" s="7" t="s">
        <v>28</v>
      </c>
      <c r="N655" s="31">
        <v>1.2E-2</v>
      </c>
      <c r="O655" s="7" t="s">
        <v>41</v>
      </c>
      <c r="P655" s="32">
        <v>0</v>
      </c>
      <c r="Q655" s="33" t="s">
        <v>2266</v>
      </c>
      <c r="R655" s="47"/>
      <c r="S655" s="7" t="s">
        <v>220</v>
      </c>
      <c r="T655" s="7" t="s">
        <v>2267</v>
      </c>
      <c r="U655" s="7" t="s">
        <v>94</v>
      </c>
      <c r="V655" s="29" t="e">
        <f t="shared" ca="1" si="25"/>
        <v>#NAME?</v>
      </c>
      <c r="W655" s="7"/>
      <c r="X655" s="7"/>
      <c r="Y655" s="34" t="s">
        <v>222</v>
      </c>
      <c r="Z655" s="35"/>
      <c r="AA655" s="36">
        <v>45155</v>
      </c>
      <c r="AB655" s="37">
        <v>49075100008566</v>
      </c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>
        <v>254727.21</v>
      </c>
      <c r="AN655" s="35">
        <v>276438.52</v>
      </c>
      <c r="AO655" s="35">
        <v>331459.89</v>
      </c>
      <c r="AP655" s="35">
        <v>336584.66</v>
      </c>
      <c r="AQ655" s="35">
        <v>341095.63</v>
      </c>
      <c r="AR655" s="35">
        <v>589795.71</v>
      </c>
      <c r="AS655" s="35">
        <v>634652.05000000005</v>
      </c>
      <c r="AT655" s="35">
        <v>1042902.05</v>
      </c>
      <c r="AU655" s="35">
        <v>1040002.94</v>
      </c>
      <c r="AV655" s="35">
        <v>1043852</v>
      </c>
      <c r="AW655" s="35">
        <v>1050678</v>
      </c>
      <c r="AX655" s="35">
        <v>1062019</v>
      </c>
      <c r="AY655" s="35">
        <v>1072411.73</v>
      </c>
      <c r="AZ655" s="35">
        <v>1076620.77</v>
      </c>
      <c r="BA655" s="35">
        <v>1080058.32</v>
      </c>
      <c r="BB655" s="35" t="e">
        <f t="array" aca="1" ref="BB655" ca="1">_xludf.XLOOKUP(C655,'PL TOTAL D0'!A:A,'PL TOTAL D0'!C:C,"")</f>
        <v>#NAME?</v>
      </c>
    </row>
    <row r="656" spans="1:54" ht="15.75" customHeight="1">
      <c r="A656" s="28" t="s">
        <v>18</v>
      </c>
      <c r="B656" s="14" t="s">
        <v>2268</v>
      </c>
      <c r="C656" s="4" t="s">
        <v>2269</v>
      </c>
      <c r="D656" s="7" t="s">
        <v>19</v>
      </c>
      <c r="E656" s="7" t="s">
        <v>38</v>
      </c>
      <c r="F656" s="7" t="s">
        <v>871</v>
      </c>
      <c r="G656" s="7" t="e">
        <f t="shared" ca="1" si="24"/>
        <v>#NAME?</v>
      </c>
      <c r="H656" s="29" t="s">
        <v>227</v>
      </c>
      <c r="I656" s="29" t="s">
        <v>41</v>
      </c>
      <c r="J656" s="7" t="str">
        <f t="shared" si="29"/>
        <v>Não</v>
      </c>
      <c r="K656" s="30">
        <v>45548</v>
      </c>
      <c r="L656" s="7"/>
      <c r="M656" s="7" t="s">
        <v>100</v>
      </c>
      <c r="N656" s="31">
        <v>1.2E-2</v>
      </c>
      <c r="O656" s="7" t="s">
        <v>41</v>
      </c>
      <c r="P656" s="32">
        <v>0</v>
      </c>
      <c r="Q656" s="33"/>
      <c r="R656" s="47"/>
      <c r="S656" s="7" t="s">
        <v>220</v>
      </c>
      <c r="T656" s="7" t="s">
        <v>2270</v>
      </c>
      <c r="U656" s="7" t="s">
        <v>38</v>
      </c>
      <c r="V656" s="29" t="e">
        <f t="shared" ca="1" si="25"/>
        <v>#NAME?</v>
      </c>
      <c r="W656" s="7"/>
      <c r="X656" s="7" t="s">
        <v>230</v>
      </c>
      <c r="Y656" s="34"/>
      <c r="Z656" s="35"/>
      <c r="AA656" s="35"/>
      <c r="AB656" s="37">
        <v>49075100015724</v>
      </c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>
        <v>380610.47</v>
      </c>
      <c r="BA656" s="35">
        <v>1018971.38</v>
      </c>
      <c r="BB656" s="35" t="e">
        <f t="array" aca="1" ref="BB656" ca="1">_xludf.XLOOKUP(C656,'PL TOTAL D0'!A:A,'PL TOTAL D0'!C:C,"")</f>
        <v>#NAME?</v>
      </c>
    </row>
    <row r="657" spans="1:54" ht="15.75" customHeight="1">
      <c r="A657" s="28" t="s">
        <v>18</v>
      </c>
      <c r="B657" s="3" t="s">
        <v>2271</v>
      </c>
      <c r="C657" s="4" t="s">
        <v>2272</v>
      </c>
      <c r="D657" s="7" t="s">
        <v>19</v>
      </c>
      <c r="E657" s="7" t="s">
        <v>124</v>
      </c>
      <c r="F657" s="7" t="s">
        <v>238</v>
      </c>
      <c r="G657" s="7" t="e">
        <f t="shared" ca="1" si="24"/>
        <v>#NAME?</v>
      </c>
      <c r="H657" s="29" t="s">
        <v>239</v>
      </c>
      <c r="I657" s="29" t="s">
        <v>240</v>
      </c>
      <c r="J657" s="7" t="str">
        <f t="shared" si="29"/>
        <v>Não</v>
      </c>
      <c r="K657" s="30">
        <v>45163</v>
      </c>
      <c r="L657" s="30"/>
      <c r="M657" s="7" t="s">
        <v>100</v>
      </c>
      <c r="N657" s="31">
        <v>0.01</v>
      </c>
      <c r="O657" s="7" t="s">
        <v>41</v>
      </c>
      <c r="P657" s="32">
        <v>0</v>
      </c>
      <c r="Q657" s="90"/>
      <c r="R657" s="90"/>
      <c r="S657" s="7" t="s">
        <v>264</v>
      </c>
      <c r="T657" s="7" t="s">
        <v>2273</v>
      </c>
      <c r="U657" s="7" t="s">
        <v>124</v>
      </c>
      <c r="V657" s="29" t="e">
        <f t="shared" ca="1" si="25"/>
        <v>#NAME?</v>
      </c>
      <c r="W657" s="7"/>
      <c r="X657" s="7"/>
      <c r="Y657" s="34" t="s">
        <v>222</v>
      </c>
      <c r="Z657" s="35"/>
      <c r="AA657" s="36">
        <v>45163</v>
      </c>
      <c r="AB657" s="37">
        <v>49075100011869</v>
      </c>
      <c r="AC657" s="35"/>
      <c r="AD657" s="35"/>
      <c r="AE657" s="35"/>
      <c r="AF657" s="35"/>
      <c r="AG657" s="35"/>
      <c r="AH657" s="35">
        <v>0</v>
      </c>
      <c r="AI657" s="35">
        <v>0</v>
      </c>
      <c r="AJ657" s="35">
        <v>0</v>
      </c>
      <c r="AK657" s="35">
        <v>0</v>
      </c>
      <c r="AL657" s="35">
        <v>0</v>
      </c>
      <c r="AM657" s="35">
        <v>0</v>
      </c>
      <c r="AN657" s="35">
        <v>0</v>
      </c>
      <c r="AO657" s="35">
        <v>0</v>
      </c>
      <c r="AP657" s="35">
        <v>0</v>
      </c>
      <c r="AQ657" s="35">
        <v>0</v>
      </c>
      <c r="AR657" s="35">
        <v>0</v>
      </c>
      <c r="AS657" s="35">
        <v>0</v>
      </c>
      <c r="AT657" s="35">
        <v>0</v>
      </c>
      <c r="AU657" s="35">
        <v>0</v>
      </c>
      <c r="AV657" s="35">
        <v>0</v>
      </c>
      <c r="AW657" s="35">
        <v>0</v>
      </c>
      <c r="AX657" s="35">
        <v>0</v>
      </c>
      <c r="AY657" s="35">
        <v>0</v>
      </c>
      <c r="AZ657" s="35">
        <v>0</v>
      </c>
      <c r="BA657" s="35">
        <v>0</v>
      </c>
      <c r="BB657" s="35" t="e">
        <f t="array" aca="1" ref="BB657" ca="1">_xludf.XLOOKUP(C657,'PL TOTAL D0'!A:A,'PL TOTAL D0'!C:C,"")</f>
        <v>#NAME?</v>
      </c>
    </row>
    <row r="658" spans="1:54" ht="15.75" customHeight="1">
      <c r="A658" s="28" t="s">
        <v>18</v>
      </c>
      <c r="B658" s="3" t="s">
        <v>2274</v>
      </c>
      <c r="C658" s="4" t="s">
        <v>2275</v>
      </c>
      <c r="D658" s="7" t="s">
        <v>19</v>
      </c>
      <c r="E658" s="7" t="s">
        <v>124</v>
      </c>
      <c r="F658" s="7" t="s">
        <v>404</v>
      </c>
      <c r="G658" s="7" t="e">
        <f t="shared" ca="1" si="24"/>
        <v>#NAME?</v>
      </c>
      <c r="H658" s="29" t="s">
        <v>239</v>
      </c>
      <c r="I658" s="29" t="s">
        <v>41</v>
      </c>
      <c r="J658" s="7" t="str">
        <f t="shared" si="29"/>
        <v>Sim</v>
      </c>
      <c r="K658" s="30">
        <v>44958</v>
      </c>
      <c r="L658" s="7"/>
      <c r="M658" s="7" t="s">
        <v>100</v>
      </c>
      <c r="N658" s="31">
        <v>7.0000000000000001E-3</v>
      </c>
      <c r="O658" s="7" t="s">
        <v>41</v>
      </c>
      <c r="P658" s="32">
        <v>0</v>
      </c>
      <c r="Q658" s="90" t="s">
        <v>2276</v>
      </c>
      <c r="R658" s="90"/>
      <c r="S658" s="7" t="s">
        <v>264</v>
      </c>
      <c r="T658" s="7" t="s">
        <v>2277</v>
      </c>
      <c r="U658" s="7" t="s">
        <v>124</v>
      </c>
      <c r="V658" s="29" t="e">
        <f t="shared" ca="1" si="25"/>
        <v>#NAME?</v>
      </c>
      <c r="W658" s="7"/>
      <c r="X658" s="7"/>
      <c r="Y658" s="34" t="s">
        <v>514</v>
      </c>
      <c r="Z658" s="35"/>
      <c r="AA658" s="36">
        <v>44958</v>
      </c>
      <c r="AB658" s="37">
        <v>49075100006628</v>
      </c>
      <c r="AC658" s="35"/>
      <c r="AD658" s="35"/>
      <c r="AE658" s="35"/>
      <c r="AF658" s="35">
        <v>0</v>
      </c>
      <c r="AG658" s="35">
        <v>2977311.65</v>
      </c>
      <c r="AH658" s="35">
        <v>1365838.92</v>
      </c>
      <c r="AI658" s="35">
        <v>1374697.27</v>
      </c>
      <c r="AJ658" s="35">
        <v>1389671.12</v>
      </c>
      <c r="AK658" s="35">
        <v>1402232.72</v>
      </c>
      <c r="AL658" s="35">
        <v>1409788.24</v>
      </c>
      <c r="AM658" s="35">
        <v>1422979.54</v>
      </c>
      <c r="AN658" s="35">
        <v>1434733.03</v>
      </c>
      <c r="AO658" s="35">
        <v>1447073.51</v>
      </c>
      <c r="AP658" s="35">
        <v>1458586.15</v>
      </c>
      <c r="AQ658" s="35">
        <v>1470626.55</v>
      </c>
      <c r="AR658" s="35">
        <v>1483501.85</v>
      </c>
      <c r="AS658" s="35">
        <v>1790089.98</v>
      </c>
      <c r="AT658" s="35">
        <v>1806232.88</v>
      </c>
      <c r="AU658" s="35">
        <v>1805004.82</v>
      </c>
      <c r="AV658" s="35">
        <v>1819494</v>
      </c>
      <c r="AW658" s="35">
        <v>1834511</v>
      </c>
      <c r="AX658" s="35">
        <v>1849257</v>
      </c>
      <c r="AY658" s="35">
        <v>1864967.12</v>
      </c>
      <c r="AZ658" s="35">
        <v>1724552.06</v>
      </c>
      <c r="BA658" s="35">
        <v>1739516.72</v>
      </c>
      <c r="BB658" s="35" t="e">
        <f t="array" aca="1" ref="BB658" ca="1">_xludf.XLOOKUP(C658,'PL TOTAL D0'!A:A,'PL TOTAL D0'!C:C,"")</f>
        <v>#NAME?</v>
      </c>
    </row>
    <row r="659" spans="1:54" ht="15.75" customHeight="1">
      <c r="A659" s="28" t="s">
        <v>18</v>
      </c>
      <c r="B659" s="3" t="s">
        <v>2274</v>
      </c>
      <c r="C659" s="4" t="s">
        <v>2278</v>
      </c>
      <c r="D659" s="7" t="s">
        <v>19</v>
      </c>
      <c r="E659" s="7" t="s">
        <v>124</v>
      </c>
      <c r="F659" s="7" t="s">
        <v>404</v>
      </c>
      <c r="G659" s="7" t="e">
        <f t="shared" ca="1" si="24"/>
        <v>#NAME?</v>
      </c>
      <c r="H659" s="29" t="s">
        <v>239</v>
      </c>
      <c r="I659" s="29" t="s">
        <v>41</v>
      </c>
      <c r="J659" s="7" t="str">
        <f t="shared" si="29"/>
        <v>Sim</v>
      </c>
      <c r="K659" s="30">
        <v>44998</v>
      </c>
      <c r="L659" s="7"/>
      <c r="M659" s="7" t="s">
        <v>100</v>
      </c>
      <c r="N659" s="31">
        <v>7.0000000000000001E-3</v>
      </c>
      <c r="O659" s="7" t="s">
        <v>41</v>
      </c>
      <c r="P659" s="32">
        <v>0</v>
      </c>
      <c r="Q659" s="90" t="s">
        <v>2276</v>
      </c>
      <c r="R659" s="90"/>
      <c r="S659" s="7" t="s">
        <v>264</v>
      </c>
      <c r="T659" s="7" t="s">
        <v>2277</v>
      </c>
      <c r="U659" s="7" t="s">
        <v>124</v>
      </c>
      <c r="V659" s="29" t="e">
        <f t="shared" ca="1" si="25"/>
        <v>#NAME?</v>
      </c>
      <c r="W659" s="7"/>
      <c r="X659" s="7"/>
      <c r="Y659" s="34" t="s">
        <v>514</v>
      </c>
      <c r="Z659" s="35"/>
      <c r="AA659" s="36">
        <v>44998</v>
      </c>
      <c r="AB659" s="37">
        <v>49075100008851</v>
      </c>
      <c r="AC659" s="35"/>
      <c r="AD659" s="35"/>
      <c r="AE659" s="35"/>
      <c r="AF659" s="35">
        <v>0</v>
      </c>
      <c r="AG659" s="35">
        <v>0</v>
      </c>
      <c r="AH659" s="35">
        <v>1643644.34</v>
      </c>
      <c r="AI659" s="35">
        <v>1653139.89</v>
      </c>
      <c r="AJ659" s="35">
        <v>1667434.67</v>
      </c>
      <c r="AK659" s="35">
        <v>1683033.97</v>
      </c>
      <c r="AL659" s="35">
        <v>1694859.99</v>
      </c>
      <c r="AM659" s="35">
        <v>1710534.55</v>
      </c>
      <c r="AN659" s="35">
        <v>1716725.01</v>
      </c>
      <c r="AO659" s="35">
        <v>1732559.45</v>
      </c>
      <c r="AP659" s="35">
        <v>1744628.66</v>
      </c>
      <c r="AQ659" s="35">
        <v>1759607.04</v>
      </c>
      <c r="AR659" s="35">
        <v>1772542.69</v>
      </c>
      <c r="AS659" s="35">
        <v>1786002.2</v>
      </c>
      <c r="AT659" s="35">
        <v>1609197.92</v>
      </c>
      <c r="AU659" s="35">
        <v>1392126.01</v>
      </c>
      <c r="AV659" s="35">
        <v>1397344</v>
      </c>
      <c r="AW659" s="35">
        <v>1409133</v>
      </c>
      <c r="AX659" s="35">
        <v>1421580</v>
      </c>
      <c r="AY659" s="35">
        <v>1431504.89</v>
      </c>
      <c r="AZ659" s="35">
        <v>1442077.92</v>
      </c>
      <c r="BA659" s="35">
        <v>1453611.1</v>
      </c>
      <c r="BB659" s="35" t="e">
        <f t="array" aca="1" ref="BB659" ca="1">_xludf.XLOOKUP(C659,'PL TOTAL D0'!A:A,'PL TOTAL D0'!C:C,"")</f>
        <v>#NAME?</v>
      </c>
    </row>
    <row r="660" spans="1:54" ht="15.75" customHeight="1">
      <c r="A660" s="28" t="s">
        <v>18</v>
      </c>
      <c r="B660" s="3" t="s">
        <v>2279</v>
      </c>
      <c r="C660" s="4" t="s">
        <v>2280</v>
      </c>
      <c r="D660" s="7" t="s">
        <v>110</v>
      </c>
      <c r="E660" s="7" t="s">
        <v>38</v>
      </c>
      <c r="F660" s="7" t="s">
        <v>571</v>
      </c>
      <c r="G660" s="7" t="e">
        <f t="shared" ca="1" si="24"/>
        <v>#NAME?</v>
      </c>
      <c r="H660" s="29" t="s">
        <v>218</v>
      </c>
      <c r="I660" s="29" t="s">
        <v>41</v>
      </c>
      <c r="J660" s="7" t="str">
        <f t="shared" si="29"/>
        <v>Não</v>
      </c>
      <c r="K660" s="30">
        <v>45097</v>
      </c>
      <c r="L660" s="30">
        <v>45513</v>
      </c>
      <c r="M660" s="7" t="s">
        <v>2281</v>
      </c>
      <c r="N660" s="31">
        <v>0.01</v>
      </c>
      <c r="O660" s="7" t="s">
        <v>41</v>
      </c>
      <c r="P660" s="32">
        <v>0</v>
      </c>
      <c r="Q660" s="82"/>
      <c r="R660" s="47" t="s">
        <v>777</v>
      </c>
      <c r="S660" s="7" t="s">
        <v>220</v>
      </c>
      <c r="T660" s="7" t="s">
        <v>2282</v>
      </c>
      <c r="U660" s="7" t="s">
        <v>31</v>
      </c>
      <c r="V660" s="29" t="e">
        <f t="shared" ca="1" si="25"/>
        <v>#NAME?</v>
      </c>
      <c r="W660" s="7"/>
      <c r="X660" s="7"/>
      <c r="Y660" s="34" t="s">
        <v>222</v>
      </c>
      <c r="Z660" s="35"/>
      <c r="AA660" s="36">
        <v>45097</v>
      </c>
      <c r="AB660" s="37">
        <v>49075100008213</v>
      </c>
      <c r="AC660" s="35"/>
      <c r="AD660" s="35"/>
      <c r="AE660" s="35"/>
      <c r="AF660" s="35"/>
      <c r="AG660" s="35"/>
      <c r="AH660" s="35"/>
      <c r="AI660" s="35"/>
      <c r="AJ660" s="35"/>
      <c r="AK660" s="35"/>
      <c r="AL660" s="35">
        <v>1162232.1200000001</v>
      </c>
      <c r="AM660" s="35">
        <v>1174050.43</v>
      </c>
      <c r="AN660" s="35">
        <v>1240505.75</v>
      </c>
      <c r="AO660" s="35">
        <v>1249250.74</v>
      </c>
      <c r="AP660" s="35">
        <v>2179804.13</v>
      </c>
      <c r="AQ660" s="35">
        <v>2195792.98</v>
      </c>
      <c r="AR660" s="35">
        <v>2213575.4500000002</v>
      </c>
      <c r="AS660" s="35">
        <v>2229283.4900000002</v>
      </c>
      <c r="AT660" s="35">
        <v>2244094.9500000002</v>
      </c>
      <c r="AU660" s="35">
        <v>2307551.7599999998</v>
      </c>
      <c r="AV660" s="35">
        <v>2323267</v>
      </c>
      <c r="AW660" s="35">
        <v>2337371</v>
      </c>
      <c r="AX660" s="35">
        <v>0</v>
      </c>
      <c r="AY660" s="35">
        <v>0</v>
      </c>
      <c r="AZ660" s="35">
        <v>0</v>
      </c>
      <c r="BA660" s="35">
        <v>0</v>
      </c>
      <c r="BB660" s="35" t="e">
        <f t="array" aca="1" ref="BB660" ca="1">_xludf.XLOOKUP(C660,'PL TOTAL D0'!A:A,'PL TOTAL D0'!C:C,"")</f>
        <v>#NAME?</v>
      </c>
    </row>
    <row r="661" spans="1:54" ht="15.75" customHeight="1">
      <c r="A661" s="28" t="s">
        <v>18</v>
      </c>
      <c r="B661" s="3" t="s">
        <v>2283</v>
      </c>
      <c r="C661" s="4" t="s">
        <v>2284</v>
      </c>
      <c r="D661" s="7" t="s">
        <v>19</v>
      </c>
      <c r="E661" s="7" t="s">
        <v>20</v>
      </c>
      <c r="F661" s="7" t="s">
        <v>290</v>
      </c>
      <c r="G661" s="7" t="e">
        <f t="shared" ca="1" si="24"/>
        <v>#NAME?</v>
      </c>
      <c r="H661" s="29" t="s">
        <v>227</v>
      </c>
      <c r="I661" s="29" t="s">
        <v>41</v>
      </c>
      <c r="J661" s="7" t="str">
        <f t="shared" si="29"/>
        <v>Não</v>
      </c>
      <c r="K661" s="30">
        <v>45029</v>
      </c>
      <c r="L661" s="7"/>
      <c r="M661" s="7" t="s">
        <v>138</v>
      </c>
      <c r="N661" s="31">
        <v>1.4999999999999999E-2</v>
      </c>
      <c r="O661" s="7" t="s">
        <v>29</v>
      </c>
      <c r="P661" s="32">
        <v>0.1</v>
      </c>
      <c r="Q661" s="90"/>
      <c r="R661" s="90"/>
      <c r="S661" s="7" t="s">
        <v>220</v>
      </c>
      <c r="T661" s="7" t="s">
        <v>2285</v>
      </c>
      <c r="U661" s="7" t="s">
        <v>94</v>
      </c>
      <c r="V661" s="29" t="e">
        <f t="shared" ca="1" si="25"/>
        <v>#NAME?</v>
      </c>
      <c r="W661" s="7"/>
      <c r="X661" s="7"/>
      <c r="Y661" s="34" t="s">
        <v>222</v>
      </c>
      <c r="Z661" s="35"/>
      <c r="AA661" s="36">
        <v>45029</v>
      </c>
      <c r="AB661" s="37">
        <v>49075100004226</v>
      </c>
      <c r="AC661" s="35"/>
      <c r="AD661" s="35"/>
      <c r="AE661" s="35"/>
      <c r="AF661" s="35"/>
      <c r="AG661" s="35"/>
      <c r="AH661" s="35">
        <v>0</v>
      </c>
      <c r="AI661" s="35">
        <v>40121.160000000003</v>
      </c>
      <c r="AJ661" s="35">
        <v>40564.959999999999</v>
      </c>
      <c r="AK661" s="35">
        <v>44081.08</v>
      </c>
      <c r="AL661" s="35">
        <v>50609.72</v>
      </c>
      <c r="AM661" s="35">
        <v>54230.36</v>
      </c>
      <c r="AN661" s="35">
        <v>57397.440000000002</v>
      </c>
      <c r="AO661" s="35">
        <v>60377.08</v>
      </c>
      <c r="AP661" s="35">
        <v>64473.13</v>
      </c>
      <c r="AQ661" s="35">
        <v>68654.73</v>
      </c>
      <c r="AR661" s="35">
        <v>69784.91</v>
      </c>
      <c r="AS661" s="35">
        <v>70378.039999999994</v>
      </c>
      <c r="AT661" s="35">
        <v>75125.820000000007</v>
      </c>
      <c r="AU661" s="35">
        <v>112362.01</v>
      </c>
      <c r="AV661" s="35">
        <v>113909</v>
      </c>
      <c r="AW661" s="35">
        <v>117569</v>
      </c>
      <c r="AX661" s="35">
        <v>123139.2</v>
      </c>
      <c r="AY661" s="35">
        <v>126611.17</v>
      </c>
      <c r="AZ661" s="35">
        <v>129629.34</v>
      </c>
      <c r="BA661" s="35">
        <v>128694.47</v>
      </c>
      <c r="BB661" s="35" t="e">
        <f t="array" aca="1" ref="BB661" ca="1">_xludf.XLOOKUP(C661,'PL TOTAL D0'!A:A,'PL TOTAL D0'!C:C,"")</f>
        <v>#NAME?</v>
      </c>
    </row>
    <row r="662" spans="1:54" ht="15.75" customHeight="1">
      <c r="A662" s="28" t="s">
        <v>18</v>
      </c>
      <c r="B662" s="14" t="s">
        <v>2286</v>
      </c>
      <c r="C662" s="4" t="s">
        <v>2287</v>
      </c>
      <c r="D662" s="7" t="s">
        <v>19</v>
      </c>
      <c r="E662" s="7" t="s">
        <v>38</v>
      </c>
      <c r="F662" s="7" t="s">
        <v>446</v>
      </c>
      <c r="G662" s="7" t="e">
        <f t="shared" ca="1" si="24"/>
        <v>#NAME?</v>
      </c>
      <c r="H662" s="29" t="s">
        <v>218</v>
      </c>
      <c r="I662" s="29" t="s">
        <v>41</v>
      </c>
      <c r="J662" s="7" t="str">
        <f t="shared" si="29"/>
        <v>Não</v>
      </c>
      <c r="K662" s="30">
        <v>45001</v>
      </c>
      <c r="L662" s="76">
        <v>45614</v>
      </c>
      <c r="M662" s="7" t="s">
        <v>251</v>
      </c>
      <c r="N662" s="31">
        <v>0</v>
      </c>
      <c r="O662" s="7" t="s">
        <v>41</v>
      </c>
      <c r="P662" s="32">
        <v>0</v>
      </c>
      <c r="Q662" s="47"/>
      <c r="R662" s="33"/>
      <c r="S662" s="7" t="s">
        <v>220</v>
      </c>
      <c r="T662" s="7" t="s">
        <v>2288</v>
      </c>
      <c r="U662" s="7" t="s">
        <v>38</v>
      </c>
      <c r="V662" s="29" t="e">
        <f t="shared" ca="1" si="25"/>
        <v>#NAME?</v>
      </c>
      <c r="W662" s="7"/>
      <c r="X662" s="7"/>
      <c r="Y662" s="34" t="s">
        <v>222</v>
      </c>
      <c r="Z662" s="35"/>
      <c r="AA662" s="36">
        <v>45001</v>
      </c>
      <c r="AB662" s="37">
        <v>49075100008612</v>
      </c>
      <c r="AC662" s="35"/>
      <c r="AD662" s="35"/>
      <c r="AE662" s="35"/>
      <c r="AF662" s="35"/>
      <c r="AG662" s="35"/>
      <c r="AH662" s="35">
        <v>240699.04</v>
      </c>
      <c r="AI662" s="35">
        <v>242683.04</v>
      </c>
      <c r="AJ662" s="35">
        <v>245715.26</v>
      </c>
      <c r="AK662" s="35">
        <v>255492.88</v>
      </c>
      <c r="AL662" s="35">
        <v>258221.49</v>
      </c>
      <c r="AM662" s="35">
        <v>261151.03</v>
      </c>
      <c r="AN662" s="35">
        <v>213028.8</v>
      </c>
      <c r="AO662" s="35">
        <v>215140.58</v>
      </c>
      <c r="AP662" s="35">
        <v>161000.5</v>
      </c>
      <c r="AQ662" s="35">
        <v>160132.44</v>
      </c>
      <c r="AR662" s="35">
        <v>71056.31</v>
      </c>
      <c r="AS662" s="35">
        <v>0</v>
      </c>
      <c r="AT662" s="35">
        <v>0</v>
      </c>
      <c r="AU662" s="35">
        <v>0</v>
      </c>
      <c r="AV662" s="35">
        <v>0</v>
      </c>
      <c r="AW662" s="35">
        <v>0</v>
      </c>
      <c r="AX662" s="35">
        <v>0</v>
      </c>
      <c r="AY662" s="35">
        <v>0</v>
      </c>
      <c r="AZ662" s="35">
        <v>0</v>
      </c>
      <c r="BA662" s="35">
        <v>0</v>
      </c>
      <c r="BB662" s="35" t="e">
        <f t="array" aca="1" ref="BB662" ca="1">_xludf.XLOOKUP(C662,'PL TOTAL D0'!A:A,'PL TOTAL D0'!C:C,"")</f>
        <v>#NAME?</v>
      </c>
    </row>
    <row r="663" spans="1:54" ht="15.75" customHeight="1">
      <c r="A663" s="28" t="s">
        <v>18</v>
      </c>
      <c r="B663" s="3" t="s">
        <v>2289</v>
      </c>
      <c r="C663" s="4" t="s">
        <v>2290</v>
      </c>
      <c r="D663" s="7" t="s">
        <v>233</v>
      </c>
      <c r="E663" s="7" t="s">
        <v>38</v>
      </c>
      <c r="F663" s="7" t="s">
        <v>2291</v>
      </c>
      <c r="G663" s="7" t="e">
        <f t="shared" ca="1" si="24"/>
        <v>#NAME?</v>
      </c>
      <c r="H663" s="29" t="s">
        <v>227</v>
      </c>
      <c r="I663" s="29" t="s">
        <v>41</v>
      </c>
      <c r="J663" s="7" t="str">
        <f t="shared" si="29"/>
        <v>Não</v>
      </c>
      <c r="K663" s="30">
        <v>44929</v>
      </c>
      <c r="L663" s="7"/>
      <c r="M663" s="7" t="s">
        <v>100</v>
      </c>
      <c r="N663" s="31">
        <v>1.2E-2</v>
      </c>
      <c r="O663" s="7" t="s">
        <v>41</v>
      </c>
      <c r="P663" s="32">
        <v>0</v>
      </c>
      <c r="Q663" s="90"/>
      <c r="R663" s="90"/>
      <c r="S663" s="7" t="s">
        <v>220</v>
      </c>
      <c r="T663" s="7" t="s">
        <v>2292</v>
      </c>
      <c r="U663" s="7" t="s">
        <v>124</v>
      </c>
      <c r="V663" s="29" t="e">
        <f t="shared" ca="1" si="25"/>
        <v>#NAME?</v>
      </c>
      <c r="W663" s="7"/>
      <c r="X663" s="7"/>
      <c r="Y663" s="34" t="s">
        <v>222</v>
      </c>
      <c r="Z663" s="35"/>
      <c r="AA663" s="36">
        <v>44929</v>
      </c>
      <c r="AB663" s="37">
        <v>49075100010110</v>
      </c>
      <c r="AC663" s="35"/>
      <c r="AD663" s="35"/>
      <c r="AE663" s="35"/>
      <c r="AF663" s="35">
        <v>295761.96999999997</v>
      </c>
      <c r="AG663" s="35">
        <v>297479.42</v>
      </c>
      <c r="AH663" s="35">
        <v>336452.8</v>
      </c>
      <c r="AI663" s="35">
        <v>338756.18</v>
      </c>
      <c r="AJ663" s="35">
        <v>342130.28</v>
      </c>
      <c r="AK663" s="35">
        <v>344541.66</v>
      </c>
      <c r="AL663" s="35">
        <v>346952.7</v>
      </c>
      <c r="AM663" s="35">
        <v>349411.89</v>
      </c>
      <c r="AN663" s="35">
        <v>350929.21</v>
      </c>
      <c r="AO663" s="35">
        <v>353700.83</v>
      </c>
      <c r="AP663" s="35">
        <v>355768.52</v>
      </c>
      <c r="AQ663" s="35">
        <v>358487.89</v>
      </c>
      <c r="AR663" s="35">
        <v>361575.81</v>
      </c>
      <c r="AS663" s="35">
        <v>363485.83</v>
      </c>
      <c r="AT663" s="35">
        <v>365697.18</v>
      </c>
      <c r="AU663" s="35">
        <v>368502.72</v>
      </c>
      <c r="AV663" s="35">
        <v>371274.4</v>
      </c>
      <c r="AW663" s="35">
        <v>373992.1</v>
      </c>
      <c r="AX663" s="35">
        <v>376120</v>
      </c>
      <c r="AY663" s="35">
        <v>376766.89</v>
      </c>
      <c r="AZ663" s="35">
        <v>378011.47</v>
      </c>
      <c r="BA663" s="35">
        <v>381269.54</v>
      </c>
      <c r="BB663" s="35" t="e">
        <f t="array" aca="1" ref="BB663" ca="1">_xludf.XLOOKUP(C663,'PL TOTAL D0'!A:A,'PL TOTAL D0'!C:C,"")</f>
        <v>#NAME?</v>
      </c>
    </row>
    <row r="664" spans="1:54" ht="15.75" customHeight="1">
      <c r="A664" s="28" t="s">
        <v>18</v>
      </c>
      <c r="B664" s="3" t="s">
        <v>2293</v>
      </c>
      <c r="C664" s="40" t="s">
        <v>2294</v>
      </c>
      <c r="D664" s="7" t="s">
        <v>19</v>
      </c>
      <c r="E664" s="7" t="s">
        <v>38</v>
      </c>
      <c r="F664" s="7" t="s">
        <v>446</v>
      </c>
      <c r="G664" s="7" t="e">
        <f t="shared" ca="1" si="24"/>
        <v>#NAME?</v>
      </c>
      <c r="H664" s="29" t="s">
        <v>227</v>
      </c>
      <c r="I664" s="29" t="s">
        <v>41</v>
      </c>
      <c r="J664" s="7" t="str">
        <f t="shared" si="29"/>
        <v>Sim</v>
      </c>
      <c r="K664" s="30">
        <v>45338</v>
      </c>
      <c r="L664" s="7"/>
      <c r="M664" s="7" t="s">
        <v>100</v>
      </c>
      <c r="N664" s="31">
        <v>1.2E-2</v>
      </c>
      <c r="O664" s="7" t="s">
        <v>41</v>
      </c>
      <c r="P664" s="32">
        <v>0</v>
      </c>
      <c r="Q664" s="41" t="s">
        <v>2295</v>
      </c>
      <c r="R664" s="90"/>
      <c r="S664" s="7" t="s">
        <v>220</v>
      </c>
      <c r="T664" s="6" t="s">
        <v>2296</v>
      </c>
      <c r="U664" s="7" t="s">
        <v>38</v>
      </c>
      <c r="V664" s="29" t="e">
        <f t="shared" ca="1" si="25"/>
        <v>#NAME?</v>
      </c>
      <c r="W664" s="7"/>
      <c r="X664" s="7"/>
      <c r="Y664" s="34" t="s">
        <v>222</v>
      </c>
      <c r="Z664" s="35"/>
      <c r="AA664" s="36">
        <v>45338</v>
      </c>
      <c r="AB664" s="37">
        <v>49075100013446</v>
      </c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>
        <v>422677.5</v>
      </c>
      <c r="AT664" s="35">
        <v>256538.48</v>
      </c>
      <c r="AU664" s="35">
        <v>258707.65</v>
      </c>
      <c r="AV664" s="35">
        <v>248937.5</v>
      </c>
      <c r="AW664" s="35">
        <v>250924.6</v>
      </c>
      <c r="AX664" s="35">
        <v>242979.20000000001</v>
      </c>
      <c r="AY664" s="35">
        <v>244950.13</v>
      </c>
      <c r="AZ664" s="35">
        <v>246250.52</v>
      </c>
      <c r="BA664" s="35">
        <v>248465.65</v>
      </c>
      <c r="BB664" s="35" t="e">
        <f t="array" aca="1" ref="BB664" ca="1">_xludf.XLOOKUP(C664,'PL TOTAL D0'!A:A,'PL TOTAL D0'!C:C,"")</f>
        <v>#NAME?</v>
      </c>
    </row>
    <row r="665" spans="1:54" ht="15.75" customHeight="1">
      <c r="A665" s="28" t="s">
        <v>18</v>
      </c>
      <c r="B665" s="3" t="s">
        <v>2297</v>
      </c>
      <c r="C665" s="4" t="s">
        <v>2298</v>
      </c>
      <c r="D665" s="7" t="s">
        <v>19</v>
      </c>
      <c r="E665" s="7" t="s">
        <v>38</v>
      </c>
      <c r="F665" s="7" t="s">
        <v>2299</v>
      </c>
      <c r="G665" s="7" t="e">
        <f t="shared" ca="1" si="24"/>
        <v>#NAME?</v>
      </c>
      <c r="H665" s="29" t="s">
        <v>227</v>
      </c>
      <c r="I665" s="29" t="s">
        <v>41</v>
      </c>
      <c r="J665" s="7" t="str">
        <f t="shared" si="29"/>
        <v>Não</v>
      </c>
      <c r="K665" s="30">
        <v>44994</v>
      </c>
      <c r="L665" s="7"/>
      <c r="M665" s="7" t="s">
        <v>100</v>
      </c>
      <c r="N665" s="31">
        <v>1.2E-2</v>
      </c>
      <c r="O665" s="7" t="s">
        <v>41</v>
      </c>
      <c r="P665" s="32">
        <v>0</v>
      </c>
      <c r="Q665" s="90"/>
      <c r="R665" s="90"/>
      <c r="S665" s="7" t="s">
        <v>220</v>
      </c>
      <c r="T665" s="7" t="s">
        <v>2300</v>
      </c>
      <c r="U665" s="7" t="s">
        <v>38</v>
      </c>
      <c r="V665" s="29" t="e">
        <f t="shared" ca="1" si="25"/>
        <v>#NAME?</v>
      </c>
      <c r="W665" s="7"/>
      <c r="X665" s="7"/>
      <c r="Y665" s="34" t="s">
        <v>222</v>
      </c>
      <c r="Z665" s="35"/>
      <c r="AA665" s="36">
        <v>44994</v>
      </c>
      <c r="AB665" s="37">
        <v>49075100009368</v>
      </c>
      <c r="AC665" s="35"/>
      <c r="AD665" s="35"/>
      <c r="AE665" s="35"/>
      <c r="AF665" s="35"/>
      <c r="AG665" s="35">
        <v>0</v>
      </c>
      <c r="AH665" s="35">
        <v>165623.1</v>
      </c>
      <c r="AI665" s="35">
        <v>167201.9</v>
      </c>
      <c r="AJ665" s="35">
        <v>168860.19</v>
      </c>
      <c r="AK665" s="35">
        <v>170307.91</v>
      </c>
      <c r="AL665" s="35">
        <v>171767.27</v>
      </c>
      <c r="AM665" s="35">
        <v>152684.85999999999</v>
      </c>
      <c r="AN665" s="35">
        <v>153125.67000000001</v>
      </c>
      <c r="AO665" s="35">
        <v>153582.35</v>
      </c>
      <c r="AP665" s="35">
        <v>155453.48000000001</v>
      </c>
      <c r="AQ665" s="35">
        <v>157002.03</v>
      </c>
      <c r="AR665" s="35">
        <v>158147.74</v>
      </c>
      <c r="AS665" s="35">
        <v>159045.38</v>
      </c>
      <c r="AT665" s="35">
        <v>160214.99</v>
      </c>
      <c r="AU665" s="35">
        <v>160971.10999999999</v>
      </c>
      <c r="AV665" s="35">
        <v>161089.9</v>
      </c>
      <c r="AW665" s="35">
        <v>162047.9</v>
      </c>
      <c r="AX665" s="35">
        <v>162685.9</v>
      </c>
      <c r="AY665" s="35">
        <v>163341.10999999999</v>
      </c>
      <c r="AZ665" s="35">
        <v>164479.69</v>
      </c>
      <c r="BA665" s="35">
        <v>165879.87</v>
      </c>
      <c r="BB665" s="35" t="e">
        <f t="array" aca="1" ref="BB665" ca="1">_xludf.XLOOKUP(C665,'PL TOTAL D0'!A:A,'PL TOTAL D0'!C:C,"")</f>
        <v>#NAME?</v>
      </c>
    </row>
    <row r="666" spans="1:54" ht="15.75" customHeight="1">
      <c r="A666" s="28" t="s">
        <v>18</v>
      </c>
      <c r="B666" s="3" t="s">
        <v>2301</v>
      </c>
      <c r="C666" s="4" t="s">
        <v>2302</v>
      </c>
      <c r="D666" s="7" t="s">
        <v>123</v>
      </c>
      <c r="E666" s="7" t="s">
        <v>124</v>
      </c>
      <c r="F666" s="7" t="s">
        <v>125</v>
      </c>
      <c r="G666" s="7" t="e">
        <f t="shared" ca="1" si="24"/>
        <v>#NAME?</v>
      </c>
      <c r="H666" s="29" t="s">
        <v>227</v>
      </c>
      <c r="I666" s="29" t="s">
        <v>41</v>
      </c>
      <c r="J666" s="7" t="str">
        <f t="shared" si="29"/>
        <v>Não</v>
      </c>
      <c r="K666" s="30">
        <v>45327</v>
      </c>
      <c r="L666" s="7"/>
      <c r="M666" s="9" t="s">
        <v>100</v>
      </c>
      <c r="N666" s="10">
        <v>1.2E-2</v>
      </c>
      <c r="O666" s="6" t="s">
        <v>41</v>
      </c>
      <c r="P666" s="11">
        <v>0</v>
      </c>
      <c r="Q666" s="90"/>
      <c r="R666" s="47" t="s">
        <v>981</v>
      </c>
      <c r="S666" s="7" t="s">
        <v>220</v>
      </c>
      <c r="T666" s="7" t="s">
        <v>2303</v>
      </c>
      <c r="U666" s="7" t="s">
        <v>38</v>
      </c>
      <c r="V666" s="29" t="e">
        <f t="shared" ca="1" si="25"/>
        <v>#NAME?</v>
      </c>
      <c r="W666" s="7"/>
      <c r="X666" s="7" t="s">
        <v>32</v>
      </c>
      <c r="Y666" s="34" t="s">
        <v>222</v>
      </c>
      <c r="Z666" s="35"/>
      <c r="AA666" s="36">
        <v>45327</v>
      </c>
      <c r="AB666" s="37">
        <v>49075100013454</v>
      </c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>
        <v>0</v>
      </c>
      <c r="AS666" s="35">
        <v>600257.93999999994</v>
      </c>
      <c r="AT666" s="35">
        <v>603404.56999999995</v>
      </c>
      <c r="AU666" s="35">
        <v>681852.95</v>
      </c>
      <c r="AV666" s="35">
        <v>681714.3</v>
      </c>
      <c r="AW666" s="35">
        <v>705913.4</v>
      </c>
      <c r="AX666" s="35">
        <v>713578.3</v>
      </c>
      <c r="AY666" s="35">
        <v>721358.79</v>
      </c>
      <c r="AZ666" s="35">
        <v>721303.04000000004</v>
      </c>
      <c r="BA666" s="35">
        <v>722841.27</v>
      </c>
      <c r="BB666" s="35" t="e">
        <f t="array" aca="1" ref="BB666" ca="1">_xludf.XLOOKUP(C666,'PL TOTAL D0'!A:A,'PL TOTAL D0'!C:C,"")</f>
        <v>#NAME?</v>
      </c>
    </row>
    <row r="667" spans="1:54" ht="15.75" customHeight="1">
      <c r="A667" s="28" t="s">
        <v>18</v>
      </c>
      <c r="B667" s="3" t="s">
        <v>2304</v>
      </c>
      <c r="C667" s="4" t="s">
        <v>2305</v>
      </c>
      <c r="D667" s="7" t="s">
        <v>19</v>
      </c>
      <c r="E667" s="7" t="s">
        <v>124</v>
      </c>
      <c r="F667" s="7" t="s">
        <v>238</v>
      </c>
      <c r="G667" s="7" t="e">
        <f t="shared" ca="1" si="24"/>
        <v>#NAME?</v>
      </c>
      <c r="H667" s="29" t="s">
        <v>239</v>
      </c>
      <c r="I667" s="29" t="s">
        <v>1002</v>
      </c>
      <c r="J667" s="7" t="str">
        <f t="shared" si="29"/>
        <v>Não</v>
      </c>
      <c r="K667" s="30">
        <v>45098</v>
      </c>
      <c r="L667" s="30"/>
      <c r="M667" s="7" t="s">
        <v>100</v>
      </c>
      <c r="N667" s="31">
        <v>1.2E-2</v>
      </c>
      <c r="O667" s="7" t="s">
        <v>41</v>
      </c>
      <c r="P667" s="32">
        <v>0</v>
      </c>
      <c r="Q667" s="71"/>
      <c r="R667" s="33"/>
      <c r="S667" s="7" t="s">
        <v>220</v>
      </c>
      <c r="T667" s="7" t="s">
        <v>2306</v>
      </c>
      <c r="U667" s="7" t="s">
        <v>124</v>
      </c>
      <c r="V667" s="29" t="e">
        <f t="shared" ca="1" si="25"/>
        <v>#NAME?</v>
      </c>
      <c r="W667" s="7"/>
      <c r="X667" s="7"/>
      <c r="Y667" s="34" t="s">
        <v>222</v>
      </c>
      <c r="Z667" s="35"/>
      <c r="AA667" s="36">
        <v>45098</v>
      </c>
      <c r="AB667" s="37">
        <v>49075100008140</v>
      </c>
      <c r="AC667" s="35"/>
      <c r="AD667" s="35"/>
      <c r="AE667" s="35"/>
      <c r="AF667" s="35"/>
      <c r="AG667" s="35"/>
      <c r="AH667" s="35"/>
      <c r="AI667" s="35"/>
      <c r="AJ667" s="35"/>
      <c r="AK667" s="35">
        <v>28087.71</v>
      </c>
      <c r="AL667" s="35">
        <v>353259.52000000002</v>
      </c>
      <c r="AM667" s="35">
        <v>356967.54</v>
      </c>
      <c r="AN667" s="35">
        <v>359380.24</v>
      </c>
      <c r="AO667" s="35">
        <v>362555.21</v>
      </c>
      <c r="AP667" s="35">
        <v>365243.39</v>
      </c>
      <c r="AQ667" s="35">
        <v>367695.2</v>
      </c>
      <c r="AR667" s="35">
        <v>370412.66</v>
      </c>
      <c r="AS667" s="35">
        <v>372718.31</v>
      </c>
      <c r="AT667" s="35">
        <v>125398.61</v>
      </c>
      <c r="AU667" s="35">
        <v>126260.57</v>
      </c>
      <c r="AV667" s="35">
        <v>94273.79</v>
      </c>
      <c r="AW667" s="35">
        <v>95027.58</v>
      </c>
      <c r="AX667" s="35">
        <v>95803.97</v>
      </c>
      <c r="AY667" s="35">
        <v>76251.91</v>
      </c>
      <c r="AZ667" s="35">
        <v>45870.21</v>
      </c>
      <c r="BA667" s="35">
        <v>0</v>
      </c>
      <c r="BB667" s="35" t="e">
        <f t="array" aca="1" ref="BB667" ca="1">_xludf.XLOOKUP(C667,'PL TOTAL D0'!A:A,'PL TOTAL D0'!C:C,"")</f>
        <v>#NAME?</v>
      </c>
    </row>
    <row r="668" spans="1:54" ht="15.75" customHeight="1">
      <c r="A668" s="28" t="s">
        <v>18</v>
      </c>
      <c r="B668" s="3" t="s">
        <v>2307</v>
      </c>
      <c r="C668" s="4" t="s">
        <v>2308</v>
      </c>
      <c r="D668" s="7" t="s">
        <v>19</v>
      </c>
      <c r="E668" s="7" t="s">
        <v>38</v>
      </c>
      <c r="F668" s="7" t="s">
        <v>99</v>
      </c>
      <c r="G668" s="7" t="e">
        <f t="shared" ca="1" si="24"/>
        <v>#NAME?</v>
      </c>
      <c r="H668" s="29" t="s">
        <v>227</v>
      </c>
      <c r="I668" s="29" t="s">
        <v>41</v>
      </c>
      <c r="J668" s="7" t="str">
        <f t="shared" si="29"/>
        <v>Não</v>
      </c>
      <c r="K668" s="30">
        <v>44928</v>
      </c>
      <c r="L668" s="7"/>
      <c r="M668" s="7" t="s">
        <v>28</v>
      </c>
      <c r="N668" s="31">
        <v>0</v>
      </c>
      <c r="O668" s="7" t="s">
        <v>41</v>
      </c>
      <c r="P668" s="32">
        <v>0</v>
      </c>
      <c r="Q668" s="90"/>
      <c r="R668" s="90"/>
      <c r="S668" s="7" t="s">
        <v>220</v>
      </c>
      <c r="T668" s="7" t="s">
        <v>2309</v>
      </c>
      <c r="U668" s="7" t="s">
        <v>38</v>
      </c>
      <c r="V668" s="29" t="e">
        <f t="shared" ca="1" si="25"/>
        <v>#NAME?</v>
      </c>
      <c r="W668" s="7"/>
      <c r="X668" s="7"/>
      <c r="Y668" s="34" t="s">
        <v>330</v>
      </c>
      <c r="Z668" s="35"/>
      <c r="AA668" s="36">
        <v>44928</v>
      </c>
      <c r="AB668" s="37">
        <v>49075100006288</v>
      </c>
      <c r="AC668" s="35"/>
      <c r="AD668" s="35"/>
      <c r="AE668" s="35">
        <v>64015.93</v>
      </c>
      <c r="AF668" s="35">
        <v>59888.92</v>
      </c>
      <c r="AG668" s="35">
        <v>44917.04</v>
      </c>
      <c r="AH668" s="35">
        <v>46776.24</v>
      </c>
      <c r="AI668" s="35">
        <v>51910.5</v>
      </c>
      <c r="AJ668" s="35">
        <v>56248.95</v>
      </c>
      <c r="AK668" s="35">
        <v>56870.02</v>
      </c>
      <c r="AL668" s="35">
        <v>41471.870000000003</v>
      </c>
      <c r="AM668" s="35">
        <v>46115.8</v>
      </c>
      <c r="AN668" s="35">
        <v>42232.68</v>
      </c>
      <c r="AO668" s="35">
        <v>39568.06</v>
      </c>
      <c r="AP668" s="35">
        <v>43508.72</v>
      </c>
      <c r="AQ668" s="35">
        <v>64045.57</v>
      </c>
      <c r="AR668" s="35">
        <v>66948.91</v>
      </c>
      <c r="AS668" s="35">
        <v>67122.48</v>
      </c>
      <c r="AT668" s="35">
        <v>68171.38</v>
      </c>
      <c r="AU668" s="35">
        <v>68787.960000000006</v>
      </c>
      <c r="AV668" s="35">
        <v>69355.69</v>
      </c>
      <c r="AW668" s="35">
        <v>65966.850000000006</v>
      </c>
      <c r="AX668" s="35">
        <v>65270.720000000001</v>
      </c>
      <c r="AY668" s="35">
        <v>73265.899999999994</v>
      </c>
      <c r="AZ668" s="35">
        <v>73975.41</v>
      </c>
      <c r="BA668" s="35">
        <v>74179.12</v>
      </c>
      <c r="BB668" s="35" t="e">
        <f t="array" aca="1" ref="BB668" ca="1">_xludf.XLOOKUP(C668,'PL TOTAL D0'!A:A,'PL TOTAL D0'!C:C,"")</f>
        <v>#NAME?</v>
      </c>
    </row>
    <row r="669" spans="1:54" ht="15.75" customHeight="1">
      <c r="A669" s="28" t="s">
        <v>18</v>
      </c>
      <c r="B669" s="3" t="s">
        <v>2310</v>
      </c>
      <c r="C669" s="4" t="s">
        <v>2311</v>
      </c>
      <c r="D669" s="7" t="s">
        <v>19</v>
      </c>
      <c r="E669" s="7" t="s">
        <v>20</v>
      </c>
      <c r="F669" s="7" t="s">
        <v>290</v>
      </c>
      <c r="G669" s="7" t="e">
        <f t="shared" ca="1" si="24"/>
        <v>#NAME?</v>
      </c>
      <c r="H669" s="29" t="s">
        <v>227</v>
      </c>
      <c r="I669" s="29" t="s">
        <v>41</v>
      </c>
      <c r="J669" s="7" t="str">
        <f t="shared" si="29"/>
        <v>Não</v>
      </c>
      <c r="K669" s="30">
        <v>45163</v>
      </c>
      <c r="L669" s="30"/>
      <c r="M669" s="7" t="s">
        <v>138</v>
      </c>
      <c r="N669" s="31">
        <v>1.4999999999999999E-2</v>
      </c>
      <c r="O669" s="7" t="s">
        <v>29</v>
      </c>
      <c r="P669" s="32">
        <v>0.1</v>
      </c>
      <c r="Q669" s="28"/>
      <c r="R669" s="33" t="s">
        <v>2312</v>
      </c>
      <c r="S669" s="7" t="s">
        <v>220</v>
      </c>
      <c r="T669" s="7" t="s">
        <v>2313</v>
      </c>
      <c r="U669" s="7" t="s">
        <v>94</v>
      </c>
      <c r="V669" s="29" t="e">
        <f t="shared" ca="1" si="25"/>
        <v>#NAME?</v>
      </c>
      <c r="W669" s="7"/>
      <c r="X669" s="7"/>
      <c r="Y669" s="34" t="s">
        <v>222</v>
      </c>
      <c r="Z669" s="35"/>
      <c r="AA669" s="36">
        <v>45163</v>
      </c>
      <c r="AB669" s="37">
        <v>49075100011877</v>
      </c>
      <c r="AC669" s="35"/>
      <c r="AD669" s="35"/>
      <c r="AE669" s="35"/>
      <c r="AF669" s="35"/>
      <c r="AG669" s="35"/>
      <c r="AH669" s="35">
        <v>0</v>
      </c>
      <c r="AI669" s="35">
        <v>0</v>
      </c>
      <c r="AJ669" s="35">
        <v>0</v>
      </c>
      <c r="AK669" s="35">
        <v>0</v>
      </c>
      <c r="AL669" s="35">
        <v>0</v>
      </c>
      <c r="AM669" s="35">
        <v>0</v>
      </c>
      <c r="AN669" s="35">
        <v>0</v>
      </c>
      <c r="AO669" s="35">
        <v>0</v>
      </c>
      <c r="AP669" s="35">
        <v>0</v>
      </c>
      <c r="AQ669" s="35">
        <v>0</v>
      </c>
      <c r="AR669" s="35">
        <v>138546.57999999999</v>
      </c>
      <c r="AS669" s="35">
        <v>139562.43</v>
      </c>
      <c r="AT669" s="35">
        <v>140246.64000000001</v>
      </c>
      <c r="AU669" s="35">
        <v>139258.12</v>
      </c>
      <c r="AV669" s="35">
        <v>138801.29999999999</v>
      </c>
      <c r="AW669" s="35">
        <v>139604.79999999999</v>
      </c>
      <c r="AX669" s="35">
        <v>141253.9</v>
      </c>
      <c r="AY669" s="35">
        <v>142854.74</v>
      </c>
      <c r="AZ669" s="35">
        <v>142692.35999999999</v>
      </c>
      <c r="BA669" s="35">
        <v>141830.04</v>
      </c>
      <c r="BB669" s="35" t="e">
        <f t="array" aca="1" ref="BB669" ca="1">_xludf.XLOOKUP(C669,'PL TOTAL D0'!A:A,'PL TOTAL D0'!C:C,"")</f>
        <v>#NAME?</v>
      </c>
    </row>
    <row r="670" spans="1:54" ht="15.75" customHeight="1">
      <c r="A670" s="28" t="s">
        <v>18</v>
      </c>
      <c r="B670" s="14" t="s">
        <v>2314</v>
      </c>
      <c r="C670" s="4" t="s">
        <v>2315</v>
      </c>
      <c r="D670" s="7" t="s">
        <v>19</v>
      </c>
      <c r="E670" s="7" t="s">
        <v>20</v>
      </c>
      <c r="F670" s="7" t="s">
        <v>290</v>
      </c>
      <c r="G670" s="7" t="e">
        <f t="shared" ca="1" si="24"/>
        <v>#NAME?</v>
      </c>
      <c r="H670" s="29" t="s">
        <v>218</v>
      </c>
      <c r="I670" s="29" t="s">
        <v>41</v>
      </c>
      <c r="J670" s="7" t="str">
        <f t="shared" si="29"/>
        <v>Não</v>
      </c>
      <c r="K670" s="30">
        <v>45035</v>
      </c>
      <c r="L670" s="76">
        <v>45273</v>
      </c>
      <c r="M670" s="7" t="s">
        <v>100</v>
      </c>
      <c r="N670" s="31">
        <v>1.2E-2</v>
      </c>
      <c r="O670" s="7" t="s">
        <v>41</v>
      </c>
      <c r="P670" s="32">
        <v>0</v>
      </c>
      <c r="Q670" s="33"/>
      <c r="R670" s="33"/>
      <c r="S670" s="7" t="s">
        <v>220</v>
      </c>
      <c r="T670" s="7" t="s">
        <v>2313</v>
      </c>
      <c r="U670" s="7" t="s">
        <v>94</v>
      </c>
      <c r="V670" s="29" t="e">
        <f t="shared" ca="1" si="25"/>
        <v>#NAME?</v>
      </c>
      <c r="W670" s="7"/>
      <c r="X670" s="7"/>
      <c r="Y670" s="34"/>
      <c r="Z670" s="35"/>
      <c r="AA670" s="36">
        <v>45035</v>
      </c>
      <c r="AB670" s="37"/>
      <c r="AC670" s="35"/>
      <c r="AD670" s="35"/>
      <c r="AE670" s="35"/>
      <c r="AF670" s="35"/>
      <c r="AG670" s="35"/>
      <c r="AH670" s="35">
        <v>0</v>
      </c>
      <c r="AI670" s="35">
        <v>701737.29</v>
      </c>
      <c r="AJ670" s="35">
        <v>709516.96</v>
      </c>
      <c r="AK670" s="35">
        <v>311081.44</v>
      </c>
      <c r="AL670" s="35">
        <v>313149.40000000002</v>
      </c>
      <c r="AM670" s="35">
        <v>313634.65999999997</v>
      </c>
      <c r="AN670" s="35">
        <v>3.86</v>
      </c>
      <c r="AO670" s="35">
        <v>3.86</v>
      </c>
      <c r="AP670" s="35">
        <v>3.86</v>
      </c>
      <c r="AQ670" s="35">
        <v>0</v>
      </c>
      <c r="AR670" s="35">
        <v>0</v>
      </c>
      <c r="AS670" s="35">
        <v>0</v>
      </c>
      <c r="AT670" s="35">
        <v>0</v>
      </c>
      <c r="AU670" s="35">
        <v>0</v>
      </c>
      <c r="AV670" s="35">
        <v>0</v>
      </c>
      <c r="AW670" s="35">
        <v>0</v>
      </c>
      <c r="AX670" s="35">
        <v>0</v>
      </c>
      <c r="AY670" s="35">
        <v>0</v>
      </c>
      <c r="AZ670" s="35">
        <v>0</v>
      </c>
      <c r="BA670" s="35">
        <v>0</v>
      </c>
      <c r="BB670" s="35" t="e">
        <f t="array" aca="1" ref="BB670" ca="1">_xludf.XLOOKUP(C670,'PL TOTAL D0'!A:A,'PL TOTAL D0'!C:C,"")</f>
        <v>#NAME?</v>
      </c>
    </row>
    <row r="671" spans="1:54" ht="15.75" customHeight="1">
      <c r="A671" s="28" t="s">
        <v>18</v>
      </c>
      <c r="B671" s="14" t="s">
        <v>2316</v>
      </c>
      <c r="C671" s="4" t="s">
        <v>2317</v>
      </c>
      <c r="D671" s="7" t="s">
        <v>19</v>
      </c>
      <c r="E671" s="7" t="s">
        <v>124</v>
      </c>
      <c r="F671" s="7" t="s">
        <v>404</v>
      </c>
      <c r="G671" s="7" t="e">
        <f t="shared" ca="1" si="24"/>
        <v>#NAME?</v>
      </c>
      <c r="H671" s="29" t="s">
        <v>239</v>
      </c>
      <c r="I671" s="29" t="s">
        <v>280</v>
      </c>
      <c r="J671" s="7" t="s">
        <v>258</v>
      </c>
      <c r="K671" s="30">
        <v>45393</v>
      </c>
      <c r="L671" s="76"/>
      <c r="M671" s="7" t="s">
        <v>678</v>
      </c>
      <c r="N671" s="31">
        <v>0</v>
      </c>
      <c r="O671" s="7" t="s">
        <v>41</v>
      </c>
      <c r="P671" s="32">
        <v>0</v>
      </c>
      <c r="Q671" s="33"/>
      <c r="R671" s="33"/>
      <c r="S671" s="7" t="s">
        <v>220</v>
      </c>
      <c r="T671" s="7" t="s">
        <v>2318</v>
      </c>
      <c r="U671" s="7" t="s">
        <v>124</v>
      </c>
      <c r="V671" s="29" t="e">
        <f t="shared" ca="1" si="25"/>
        <v>#NAME?</v>
      </c>
      <c r="W671" s="7"/>
      <c r="X671" s="7"/>
      <c r="Y671" s="34" t="s">
        <v>222</v>
      </c>
      <c r="Z671" s="35"/>
      <c r="AA671" s="36">
        <v>45393</v>
      </c>
      <c r="AB671" s="37">
        <v>49075100014388</v>
      </c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>
        <v>3570485.61</v>
      </c>
      <c r="AV671" s="35">
        <v>3592455</v>
      </c>
      <c r="AW671" s="35">
        <v>2607409</v>
      </c>
      <c r="AX671" s="35">
        <v>2403584</v>
      </c>
      <c r="AY671" s="35">
        <v>2421880.7000000002</v>
      </c>
      <c r="AZ671" s="35">
        <v>2403452.77</v>
      </c>
      <c r="BA671" s="35">
        <v>1565462.04</v>
      </c>
      <c r="BB671" s="35" t="e">
        <f t="array" aca="1" ref="BB671" ca="1">_xludf.XLOOKUP(C671,'PL TOTAL D0'!A:A,'PL TOTAL D0'!C:C,"")</f>
        <v>#NAME?</v>
      </c>
    </row>
    <row r="672" spans="1:54" ht="15.75" customHeight="1">
      <c r="A672" s="28" t="s">
        <v>18</v>
      </c>
      <c r="B672" s="14" t="s">
        <v>2316</v>
      </c>
      <c r="C672" s="4" t="s">
        <v>2319</v>
      </c>
      <c r="D672" s="7" t="s">
        <v>19</v>
      </c>
      <c r="E672" s="7" t="s">
        <v>124</v>
      </c>
      <c r="F672" s="7" t="s">
        <v>404</v>
      </c>
      <c r="G672" s="7" t="e">
        <f t="shared" ca="1" si="24"/>
        <v>#NAME?</v>
      </c>
      <c r="H672" s="29" t="s">
        <v>227</v>
      </c>
      <c r="I672" s="29" t="s">
        <v>41</v>
      </c>
      <c r="J672" s="7" t="s">
        <v>258</v>
      </c>
      <c r="K672" s="30">
        <v>45427</v>
      </c>
      <c r="L672" s="76"/>
      <c r="M672" s="7" t="s">
        <v>361</v>
      </c>
      <c r="N672" s="31">
        <v>0.01</v>
      </c>
      <c r="O672" s="7" t="s">
        <v>29</v>
      </c>
      <c r="P672" s="32">
        <v>0.1</v>
      </c>
      <c r="Q672" s="33"/>
      <c r="R672" s="33"/>
      <c r="S672" s="7" t="s">
        <v>220</v>
      </c>
      <c r="T672" s="7" t="s">
        <v>2318</v>
      </c>
      <c r="U672" s="7" t="s">
        <v>124</v>
      </c>
      <c r="V672" s="29" t="e">
        <f t="shared" ca="1" si="25"/>
        <v>#NAME?</v>
      </c>
      <c r="W672" s="7"/>
      <c r="X672" s="7"/>
      <c r="Y672" s="34" t="s">
        <v>222</v>
      </c>
      <c r="Z672" s="35"/>
      <c r="AA672" s="36">
        <v>45427</v>
      </c>
      <c r="AB672" s="37">
        <v>49075100014681</v>
      </c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>
        <v>0</v>
      </c>
      <c r="AW672" s="35">
        <v>727143.8</v>
      </c>
      <c r="AX672" s="35">
        <v>1242904</v>
      </c>
      <c r="AY672" s="35">
        <v>1252702.46</v>
      </c>
      <c r="AZ672" s="35">
        <v>1262225.32</v>
      </c>
      <c r="BA672" s="35">
        <v>1933920.7</v>
      </c>
      <c r="BB672" s="35" t="e">
        <f t="array" aca="1" ref="BB672" ca="1">_xludf.XLOOKUP(C672,'PL TOTAL D0'!A:A,'PL TOTAL D0'!C:C,"")</f>
        <v>#NAME?</v>
      </c>
    </row>
    <row r="673" spans="1:54" ht="15.75" customHeight="1">
      <c r="A673" s="28" t="s">
        <v>18</v>
      </c>
      <c r="B673" s="3" t="s">
        <v>2320</v>
      </c>
      <c r="C673" s="4" t="s">
        <v>2321</v>
      </c>
      <c r="D673" s="7" t="s">
        <v>19</v>
      </c>
      <c r="E673" s="7" t="s">
        <v>20</v>
      </c>
      <c r="F673" s="7" t="s">
        <v>697</v>
      </c>
      <c r="G673" s="7" t="e">
        <f t="shared" ca="1" si="24"/>
        <v>#NAME?</v>
      </c>
      <c r="H673" s="29" t="s">
        <v>239</v>
      </c>
      <c r="I673" s="29" t="s">
        <v>240</v>
      </c>
      <c r="J673" s="7" t="str">
        <f t="shared" ref="J673:J716" si="30">IF(Q673=0,"Não","Sim")</f>
        <v>Não</v>
      </c>
      <c r="K673" s="30">
        <v>45163</v>
      </c>
      <c r="L673" s="30"/>
      <c r="M673" s="7" t="s">
        <v>100</v>
      </c>
      <c r="N673" s="31">
        <v>7.0000000000000001E-3</v>
      </c>
      <c r="O673" s="7" t="s">
        <v>41</v>
      </c>
      <c r="P673" s="32">
        <v>0</v>
      </c>
      <c r="Q673" s="90"/>
      <c r="R673" s="33" t="s">
        <v>1226</v>
      </c>
      <c r="S673" s="7" t="s">
        <v>220</v>
      </c>
      <c r="T673" s="7" t="s">
        <v>2322</v>
      </c>
      <c r="U673" s="7" t="s">
        <v>31</v>
      </c>
      <c r="V673" s="29" t="e">
        <f t="shared" ca="1" si="25"/>
        <v>#NAME?</v>
      </c>
      <c r="W673" s="7"/>
      <c r="X673" s="7"/>
      <c r="Y673" s="34" t="s">
        <v>222</v>
      </c>
      <c r="Z673" s="35"/>
      <c r="AA673" s="36">
        <v>45163</v>
      </c>
      <c r="AB673" s="37">
        <v>49075100011885</v>
      </c>
      <c r="AC673" s="35"/>
      <c r="AD673" s="35"/>
      <c r="AE673" s="35"/>
      <c r="AF673" s="35"/>
      <c r="AG673" s="35"/>
      <c r="AH673" s="35"/>
      <c r="AI673" s="35">
        <v>0</v>
      </c>
      <c r="AJ673" s="35">
        <v>0</v>
      </c>
      <c r="AK673" s="35">
        <v>0</v>
      </c>
      <c r="AL673" s="35">
        <v>0</v>
      </c>
      <c r="AM673" s="35">
        <v>0</v>
      </c>
      <c r="AN673" s="35">
        <v>0</v>
      </c>
      <c r="AO673" s="35">
        <v>0</v>
      </c>
      <c r="AP673" s="35">
        <v>0</v>
      </c>
      <c r="AQ673" s="35">
        <v>0</v>
      </c>
      <c r="AR673" s="35">
        <v>0</v>
      </c>
      <c r="AS673" s="35">
        <v>0</v>
      </c>
      <c r="AT673" s="35">
        <v>0</v>
      </c>
      <c r="AU673" s="35">
        <v>0</v>
      </c>
      <c r="AV673" s="35">
        <v>0</v>
      </c>
      <c r="AW673" s="35">
        <v>0</v>
      </c>
      <c r="AX673" s="35">
        <v>0</v>
      </c>
      <c r="AY673" s="35">
        <v>0</v>
      </c>
      <c r="AZ673" s="35">
        <v>0</v>
      </c>
      <c r="BA673" s="35">
        <v>0</v>
      </c>
      <c r="BB673" s="35" t="e">
        <f t="array" aca="1" ref="BB673" ca="1">_xludf.XLOOKUP(C673,'PL TOTAL D0'!A:A,'PL TOTAL D0'!C:C,"")</f>
        <v>#NAME?</v>
      </c>
    </row>
    <row r="674" spans="1:54" ht="15.75" customHeight="1">
      <c r="A674" s="28" t="s">
        <v>18</v>
      </c>
      <c r="B674" s="3" t="s">
        <v>2323</v>
      </c>
      <c r="C674" s="4" t="s">
        <v>2324</v>
      </c>
      <c r="D674" s="7" t="s">
        <v>143</v>
      </c>
      <c r="E674" s="7" t="s">
        <v>38</v>
      </c>
      <c r="F674" s="7" t="s">
        <v>272</v>
      </c>
      <c r="G674" s="7" t="e">
        <f t="shared" ca="1" si="24"/>
        <v>#NAME?</v>
      </c>
      <c r="H674" s="29" t="s">
        <v>227</v>
      </c>
      <c r="I674" s="29" t="s">
        <v>41</v>
      </c>
      <c r="J674" s="7" t="str">
        <f t="shared" si="30"/>
        <v>Sim</v>
      </c>
      <c r="K674" s="30">
        <v>45518</v>
      </c>
      <c r="L674" s="30"/>
      <c r="M674" s="7" t="s">
        <v>28</v>
      </c>
      <c r="N674" s="31">
        <v>1.2E-2</v>
      </c>
      <c r="O674" s="7" t="s">
        <v>29</v>
      </c>
      <c r="P674" s="32">
        <v>0.1</v>
      </c>
      <c r="Q674" s="33" t="s">
        <v>2325</v>
      </c>
      <c r="R674" s="33"/>
      <c r="S674" s="7" t="s">
        <v>220</v>
      </c>
      <c r="T674" s="7" t="s">
        <v>2326</v>
      </c>
      <c r="U674" s="7" t="s">
        <v>1715</v>
      </c>
      <c r="V674" s="29" t="e">
        <f t="shared" ca="1" si="25"/>
        <v>#NAME?</v>
      </c>
      <c r="W674" s="7"/>
      <c r="X674" s="7" t="s">
        <v>49</v>
      </c>
      <c r="Y674" s="34" t="s">
        <v>330</v>
      </c>
      <c r="Z674" s="35"/>
      <c r="AA674" s="35"/>
      <c r="AB674" s="37">
        <v>49075100015597</v>
      </c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>
        <v>312460.33</v>
      </c>
      <c r="AZ674" s="35">
        <v>258221.5</v>
      </c>
      <c r="BA674" s="35">
        <v>256914.53</v>
      </c>
      <c r="BB674" s="35" t="e">
        <f t="array" aca="1" ref="BB674" ca="1">_xludf.XLOOKUP(C674,'PL TOTAL D0'!A:A,'PL TOTAL D0'!C:C,"")</f>
        <v>#NAME?</v>
      </c>
    </row>
    <row r="675" spans="1:54" ht="15.75" customHeight="1">
      <c r="A675" s="28" t="s">
        <v>18</v>
      </c>
      <c r="B675" s="3" t="s">
        <v>2327</v>
      </c>
      <c r="C675" s="4" t="s">
        <v>2328</v>
      </c>
      <c r="D675" s="7" t="s">
        <v>19</v>
      </c>
      <c r="E675" s="7" t="s">
        <v>20</v>
      </c>
      <c r="F675" s="7" t="s">
        <v>290</v>
      </c>
      <c r="G675" s="7" t="e">
        <f t="shared" ca="1" si="24"/>
        <v>#NAME?</v>
      </c>
      <c r="H675" s="29" t="s">
        <v>239</v>
      </c>
      <c r="I675" s="29" t="s">
        <v>240</v>
      </c>
      <c r="J675" s="7" t="str">
        <f t="shared" si="30"/>
        <v>Não</v>
      </c>
      <c r="K675" s="30">
        <v>45163</v>
      </c>
      <c r="L675" s="30"/>
      <c r="M675" s="7" t="s">
        <v>100</v>
      </c>
      <c r="N675" s="31">
        <v>1.2E-2</v>
      </c>
      <c r="O675" s="7" t="s">
        <v>41</v>
      </c>
      <c r="P675" s="32">
        <v>0</v>
      </c>
      <c r="Q675" s="90"/>
      <c r="R675" s="179" t="s">
        <v>2329</v>
      </c>
      <c r="S675" s="7" t="s">
        <v>220</v>
      </c>
      <c r="T675" s="7" t="s">
        <v>2330</v>
      </c>
      <c r="U675" s="7" t="s">
        <v>94</v>
      </c>
      <c r="V675" s="29" t="e">
        <f t="shared" ca="1" si="25"/>
        <v>#NAME?</v>
      </c>
      <c r="W675" s="7"/>
      <c r="X675" s="7"/>
      <c r="Y675" s="34" t="s">
        <v>222</v>
      </c>
      <c r="Z675" s="35"/>
      <c r="AA675" s="36">
        <v>45163</v>
      </c>
      <c r="AB675" s="37">
        <v>49075100011893</v>
      </c>
      <c r="AC675" s="35"/>
      <c r="AD675" s="35"/>
      <c r="AE675" s="35"/>
      <c r="AF675" s="35"/>
      <c r="AG675" s="35"/>
      <c r="AH675" s="35">
        <v>0</v>
      </c>
      <c r="AI675" s="35">
        <v>0</v>
      </c>
      <c r="AJ675" s="35">
        <v>0</v>
      </c>
      <c r="AK675" s="35">
        <v>0</v>
      </c>
      <c r="AL675" s="35">
        <v>0</v>
      </c>
      <c r="AM675" s="35">
        <v>0</v>
      </c>
      <c r="AN675" s="35">
        <v>0</v>
      </c>
      <c r="AO675" s="35">
        <v>0</v>
      </c>
      <c r="AP675" s="35">
        <v>0</v>
      </c>
      <c r="AQ675" s="35">
        <v>0</v>
      </c>
      <c r="AR675" s="35">
        <v>0</v>
      </c>
      <c r="AS675" s="35">
        <v>0</v>
      </c>
      <c r="AT675" s="35">
        <v>0</v>
      </c>
      <c r="AU675" s="35">
        <v>0</v>
      </c>
      <c r="AV675" s="35">
        <v>0</v>
      </c>
      <c r="AW675" s="35">
        <v>0</v>
      </c>
      <c r="AX675" s="35">
        <v>0</v>
      </c>
      <c r="AY675" s="35">
        <v>0</v>
      </c>
      <c r="AZ675" s="35">
        <v>0</v>
      </c>
      <c r="BA675" s="35">
        <v>0</v>
      </c>
      <c r="BB675" s="35" t="e">
        <f t="array" aca="1" ref="BB675" ca="1">_xludf.XLOOKUP(C675,'PL TOTAL D0'!A:A,'PL TOTAL D0'!C:C,"")</f>
        <v>#NAME?</v>
      </c>
    </row>
    <row r="676" spans="1:54" ht="15.75" customHeight="1">
      <c r="A676" s="28" t="s">
        <v>18</v>
      </c>
      <c r="B676" s="3" t="s">
        <v>2331</v>
      </c>
      <c r="C676" s="4" t="s">
        <v>2332</v>
      </c>
      <c r="D676" s="7" t="s">
        <v>110</v>
      </c>
      <c r="E676" s="7" t="s">
        <v>38</v>
      </c>
      <c r="F676" s="7" t="s">
        <v>217</v>
      </c>
      <c r="G676" s="7" t="e">
        <f t="shared" ca="1" si="24"/>
        <v>#NAME?</v>
      </c>
      <c r="H676" s="29" t="s">
        <v>218</v>
      </c>
      <c r="I676" s="29" t="s">
        <v>41</v>
      </c>
      <c r="J676" s="7" t="str">
        <f t="shared" si="30"/>
        <v>Não</v>
      </c>
      <c r="K676" s="30">
        <v>45082</v>
      </c>
      <c r="L676" s="30">
        <v>45525</v>
      </c>
      <c r="M676" s="7" t="s">
        <v>420</v>
      </c>
      <c r="N676" s="31">
        <v>1.7999999999999999E-2</v>
      </c>
      <c r="O676" s="7" t="s">
        <v>29</v>
      </c>
      <c r="P676" s="32">
        <v>0.2</v>
      </c>
      <c r="Q676" s="47"/>
      <c r="R676" s="47"/>
      <c r="S676" s="7" t="s">
        <v>220</v>
      </c>
      <c r="T676" s="7" t="s">
        <v>2333</v>
      </c>
      <c r="U676" s="7" t="s">
        <v>38</v>
      </c>
      <c r="V676" s="29" t="e">
        <f t="shared" ca="1" si="25"/>
        <v>#NAME?</v>
      </c>
      <c r="W676" s="7"/>
      <c r="X676" s="7"/>
      <c r="Y676" s="34" t="s">
        <v>222</v>
      </c>
      <c r="Z676" s="35"/>
      <c r="AA676" s="36">
        <v>45082</v>
      </c>
      <c r="AB676" s="37">
        <v>49075100009279</v>
      </c>
      <c r="AC676" s="35"/>
      <c r="AD676" s="35"/>
      <c r="AE676" s="35"/>
      <c r="AF676" s="35"/>
      <c r="AG676" s="35"/>
      <c r="AH676" s="35"/>
      <c r="AI676" s="35">
        <v>0</v>
      </c>
      <c r="AJ676" s="35">
        <v>0</v>
      </c>
      <c r="AK676" s="35">
        <v>623400.99</v>
      </c>
      <c r="AL676" s="35">
        <v>681159.69</v>
      </c>
      <c r="AM676" s="35">
        <v>701601.4</v>
      </c>
      <c r="AN676" s="35">
        <v>692743.23</v>
      </c>
      <c r="AO676" s="35">
        <v>688107.42</v>
      </c>
      <c r="AP676" s="35">
        <v>701645.17</v>
      </c>
      <c r="AQ676" s="35">
        <v>721860.49</v>
      </c>
      <c r="AR676" s="35">
        <v>688520.55</v>
      </c>
      <c r="AS676" s="35">
        <v>695565.07</v>
      </c>
      <c r="AT676" s="35">
        <v>703252.34</v>
      </c>
      <c r="AU676" s="35">
        <v>688431.26</v>
      </c>
      <c r="AV676" s="35">
        <v>680296</v>
      </c>
      <c r="AW676" s="35">
        <v>681713.6</v>
      </c>
      <c r="AX676" s="35">
        <v>694626.5</v>
      </c>
      <c r="AY676" s="35">
        <v>0</v>
      </c>
      <c r="AZ676" s="35">
        <v>0</v>
      </c>
      <c r="BA676" s="35">
        <v>0</v>
      </c>
      <c r="BB676" s="35" t="e">
        <f t="array" aca="1" ref="BB676" ca="1">_xludf.XLOOKUP(C676,'PL TOTAL D0'!A:A,'PL TOTAL D0'!C:C,"")</f>
        <v>#NAME?</v>
      </c>
    </row>
    <row r="677" spans="1:54" ht="15.75" customHeight="1">
      <c r="A677" s="28" t="s">
        <v>18</v>
      </c>
      <c r="B677" s="3" t="s">
        <v>2334</v>
      </c>
      <c r="C677" s="4" t="s">
        <v>2335</v>
      </c>
      <c r="D677" s="7" t="s">
        <v>19</v>
      </c>
      <c r="E677" s="7" t="s">
        <v>124</v>
      </c>
      <c r="F677" s="7" t="s">
        <v>238</v>
      </c>
      <c r="G677" s="7" t="e">
        <f t="shared" ca="1" si="24"/>
        <v>#NAME?</v>
      </c>
      <c r="H677" s="29" t="s">
        <v>239</v>
      </c>
      <c r="I677" s="29" t="s">
        <v>240</v>
      </c>
      <c r="J677" s="7" t="str">
        <f t="shared" si="30"/>
        <v>Não</v>
      </c>
      <c r="K677" s="30">
        <v>44994</v>
      </c>
      <c r="L677" s="7"/>
      <c r="M677" s="7" t="s">
        <v>100</v>
      </c>
      <c r="N677" s="31">
        <v>1.2E-2</v>
      </c>
      <c r="O677" s="7" t="s">
        <v>41</v>
      </c>
      <c r="P677" s="32">
        <v>0</v>
      </c>
      <c r="Q677" s="47"/>
      <c r="R677" s="47" t="s">
        <v>756</v>
      </c>
      <c r="S677" s="7" t="s">
        <v>220</v>
      </c>
      <c r="T677" s="7" t="s">
        <v>2336</v>
      </c>
      <c r="U677" s="7" t="s">
        <v>124</v>
      </c>
      <c r="V677" s="29" t="e">
        <f t="shared" ca="1" si="25"/>
        <v>#NAME?</v>
      </c>
      <c r="W677" s="7"/>
      <c r="X677" s="7"/>
      <c r="Y677" s="34" t="s">
        <v>222</v>
      </c>
      <c r="Z677" s="35"/>
      <c r="AA677" s="36">
        <v>44994</v>
      </c>
      <c r="AB677" s="37">
        <v>49075100009376</v>
      </c>
      <c r="AC677" s="35"/>
      <c r="AD677" s="35"/>
      <c r="AE677" s="35"/>
      <c r="AF677" s="35"/>
      <c r="AG677" s="35">
        <v>0</v>
      </c>
      <c r="AH677" s="35">
        <v>104644.9</v>
      </c>
      <c r="AI677" s="35">
        <v>104992.36</v>
      </c>
      <c r="AJ677" s="35">
        <v>106366.95</v>
      </c>
      <c r="AK677" s="35">
        <v>107455.17</v>
      </c>
      <c r="AL677" s="35">
        <v>108307.08</v>
      </c>
      <c r="AM677" s="35">
        <v>109381.01</v>
      </c>
      <c r="AN677" s="35">
        <v>110181.84</v>
      </c>
      <c r="AO677" s="35">
        <v>110541.69</v>
      </c>
      <c r="AP677" s="35">
        <v>111342.3</v>
      </c>
      <c r="AQ677" s="35">
        <v>112177.45</v>
      </c>
      <c r="AR677" s="35">
        <v>113123.62</v>
      </c>
      <c r="AS677" s="35">
        <v>113982.99</v>
      </c>
      <c r="AT677" s="35">
        <v>114402.67</v>
      </c>
      <c r="AU677" s="35">
        <v>115227.91</v>
      </c>
      <c r="AV677" s="35">
        <v>115999.5</v>
      </c>
      <c r="AW677" s="35">
        <v>116865.8</v>
      </c>
      <c r="AX677" s="35">
        <v>116679.1</v>
      </c>
      <c r="AY677" s="35">
        <v>117643.65</v>
      </c>
      <c r="AZ677" s="35">
        <v>118132.82</v>
      </c>
      <c r="BA677" s="35">
        <v>5315.5</v>
      </c>
      <c r="BB677" s="35" t="e">
        <f t="array" aca="1" ref="BB677" ca="1">_xludf.XLOOKUP(C677,'PL TOTAL D0'!A:A,'PL TOTAL D0'!C:C,"")</f>
        <v>#NAME?</v>
      </c>
    </row>
    <row r="678" spans="1:54" ht="15.75" customHeight="1">
      <c r="A678" s="28" t="s">
        <v>18</v>
      </c>
      <c r="B678" s="42" t="s">
        <v>2337</v>
      </c>
      <c r="C678" s="43" t="s">
        <v>2338</v>
      </c>
      <c r="D678" s="7" t="s">
        <v>19</v>
      </c>
      <c r="E678" s="7" t="s">
        <v>38</v>
      </c>
      <c r="F678" s="7" t="s">
        <v>1068</v>
      </c>
      <c r="G678" s="7" t="e">
        <f t="shared" ca="1" si="24"/>
        <v>#NAME?</v>
      </c>
      <c r="H678" s="29" t="s">
        <v>218</v>
      </c>
      <c r="I678" s="29" t="s">
        <v>41</v>
      </c>
      <c r="J678" s="7" t="str">
        <f t="shared" si="30"/>
        <v>Não</v>
      </c>
      <c r="K678" s="30">
        <v>45408</v>
      </c>
      <c r="L678" s="76">
        <v>45596</v>
      </c>
      <c r="M678" s="7" t="s">
        <v>100</v>
      </c>
      <c r="N678" s="31">
        <v>1.2E-2</v>
      </c>
      <c r="O678" s="7" t="s">
        <v>41</v>
      </c>
      <c r="P678" s="32">
        <v>0</v>
      </c>
      <c r="Q678" s="47"/>
      <c r="R678" s="47"/>
      <c r="S678" s="7" t="s">
        <v>220</v>
      </c>
      <c r="T678" s="7" t="s">
        <v>2339</v>
      </c>
      <c r="U678" s="7" t="s">
        <v>38</v>
      </c>
      <c r="V678" s="29" t="e">
        <f t="shared" ca="1" si="25"/>
        <v>#NAME?</v>
      </c>
      <c r="W678" s="7"/>
      <c r="X678" s="7" t="s">
        <v>32</v>
      </c>
      <c r="Y678" s="34" t="s">
        <v>222</v>
      </c>
      <c r="Z678" s="35"/>
      <c r="AA678" s="36">
        <v>45408</v>
      </c>
      <c r="AB678" s="37">
        <v>49075100014132</v>
      </c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>
        <v>0</v>
      </c>
      <c r="AV678" s="35">
        <v>469224.4</v>
      </c>
      <c r="AW678" s="35">
        <v>472897.3</v>
      </c>
      <c r="AX678" s="35">
        <v>477131.2</v>
      </c>
      <c r="AY678" s="35">
        <v>490578.08</v>
      </c>
      <c r="AZ678" s="35">
        <v>492874.05</v>
      </c>
      <c r="BA678" s="35">
        <v>497807.86</v>
      </c>
      <c r="BB678" s="35" t="e">
        <f t="array" aca="1" ref="BB678" ca="1">_xludf.XLOOKUP(C678,'PL TOTAL D0'!A:A,'PL TOTAL D0'!C:C,"")</f>
        <v>#NAME?</v>
      </c>
    </row>
    <row r="679" spans="1:54" ht="15.75" customHeight="1">
      <c r="A679" s="28" t="s">
        <v>18</v>
      </c>
      <c r="B679" s="42" t="s">
        <v>2340</v>
      </c>
      <c r="C679" s="43" t="s">
        <v>2341</v>
      </c>
      <c r="D679" s="7" t="s">
        <v>19</v>
      </c>
      <c r="E679" s="7" t="s">
        <v>38</v>
      </c>
      <c r="F679" s="7" t="s">
        <v>1068</v>
      </c>
      <c r="G679" s="7" t="e">
        <f t="shared" ca="1" si="24"/>
        <v>#NAME?</v>
      </c>
      <c r="H679" s="29" t="s">
        <v>239</v>
      </c>
      <c r="I679" s="29" t="s">
        <v>286</v>
      </c>
      <c r="J679" s="7" t="str">
        <f t="shared" si="30"/>
        <v>Não</v>
      </c>
      <c r="K679" s="30">
        <v>45461</v>
      </c>
      <c r="L679" s="7"/>
      <c r="M679" s="7" t="s">
        <v>100</v>
      </c>
      <c r="N679" s="31">
        <v>1.2E-2</v>
      </c>
      <c r="O679" s="7" t="s">
        <v>41</v>
      </c>
      <c r="P679" s="32">
        <v>0</v>
      </c>
      <c r="Q679" s="47"/>
      <c r="R679" s="47"/>
      <c r="S679" s="7" t="s">
        <v>220</v>
      </c>
      <c r="T679" s="7" t="s">
        <v>2342</v>
      </c>
      <c r="U679" s="7" t="s">
        <v>31</v>
      </c>
      <c r="V679" s="29" t="e">
        <f t="shared" ca="1" si="25"/>
        <v>#NAME?</v>
      </c>
      <c r="W679" s="7"/>
      <c r="X679" s="7" t="s">
        <v>32</v>
      </c>
      <c r="Y679" s="34" t="s">
        <v>222</v>
      </c>
      <c r="Z679" s="35"/>
      <c r="AA679" s="36">
        <v>45461</v>
      </c>
      <c r="AB679" s="37">
        <v>49075100014884</v>
      </c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>
        <v>0</v>
      </c>
      <c r="AX679" s="35">
        <v>38275.94</v>
      </c>
      <c r="AY679" s="35">
        <v>106857.76</v>
      </c>
      <c r="AZ679" s="35">
        <v>107707.12</v>
      </c>
      <c r="BA679" s="35">
        <v>108585.66</v>
      </c>
      <c r="BB679" s="35" t="e">
        <f t="array" aca="1" ref="BB679" ca="1">_xludf.XLOOKUP(C679,'PL TOTAL D0'!A:A,'PL TOTAL D0'!C:C,"")</f>
        <v>#NAME?</v>
      </c>
    </row>
    <row r="680" spans="1:54" ht="15.75" customHeight="1">
      <c r="A680" s="28" t="s">
        <v>18</v>
      </c>
      <c r="B680" s="3" t="s">
        <v>2343</v>
      </c>
      <c r="C680" s="4" t="s">
        <v>2344</v>
      </c>
      <c r="D680" s="7" t="s">
        <v>110</v>
      </c>
      <c r="E680" s="7" t="s">
        <v>38</v>
      </c>
      <c r="F680" s="7" t="s">
        <v>217</v>
      </c>
      <c r="G680" s="7" t="e">
        <f t="shared" ca="1" si="24"/>
        <v>#NAME?</v>
      </c>
      <c r="H680" s="29" t="s">
        <v>218</v>
      </c>
      <c r="I680" s="29" t="s">
        <v>41</v>
      </c>
      <c r="J680" s="7" t="str">
        <f t="shared" si="30"/>
        <v>Não</v>
      </c>
      <c r="K680" s="30">
        <v>45089</v>
      </c>
      <c r="L680" s="30">
        <v>45490</v>
      </c>
      <c r="M680" s="7" t="s">
        <v>781</v>
      </c>
      <c r="N680" s="31">
        <v>8.0000000000000002E-3</v>
      </c>
      <c r="O680" s="7" t="s">
        <v>41</v>
      </c>
      <c r="P680" s="32">
        <v>0</v>
      </c>
      <c r="Q680" s="86"/>
      <c r="R680" s="33"/>
      <c r="S680" s="7" t="s">
        <v>220</v>
      </c>
      <c r="T680" s="7" t="s">
        <v>2345</v>
      </c>
      <c r="U680" s="7" t="s">
        <v>38</v>
      </c>
      <c r="V680" s="29" t="e">
        <f t="shared" ca="1" si="25"/>
        <v>#NAME?</v>
      </c>
      <c r="W680" s="7"/>
      <c r="X680" s="7"/>
      <c r="Y680" s="34" t="s">
        <v>330</v>
      </c>
      <c r="Z680" s="35"/>
      <c r="AA680" s="36">
        <v>45089</v>
      </c>
      <c r="AB680" s="37">
        <v>49075100008949</v>
      </c>
      <c r="AC680" s="35"/>
      <c r="AD680" s="35"/>
      <c r="AE680" s="35"/>
      <c r="AF680" s="35"/>
      <c r="AG680" s="35"/>
      <c r="AH680" s="35"/>
      <c r="AI680" s="35">
        <v>0</v>
      </c>
      <c r="AJ680" s="35">
        <v>0</v>
      </c>
      <c r="AK680" s="35">
        <v>844672.09</v>
      </c>
      <c r="AL680" s="35">
        <v>1470305.87</v>
      </c>
      <c r="AM680" s="35">
        <v>1550885.26</v>
      </c>
      <c r="AN680" s="35">
        <v>1818215.96</v>
      </c>
      <c r="AO680" s="35">
        <v>1901777.71</v>
      </c>
      <c r="AP680" s="35">
        <v>1783134.08</v>
      </c>
      <c r="AQ680" s="35">
        <v>2044607.24</v>
      </c>
      <c r="AR680" s="35">
        <v>2055002.86</v>
      </c>
      <c r="AS680" s="35">
        <v>2110226.61</v>
      </c>
      <c r="AT680" s="35">
        <v>2137864.2599999998</v>
      </c>
      <c r="AU680" s="35">
        <v>2137697.5499999998</v>
      </c>
      <c r="AV680" s="35">
        <v>2147145</v>
      </c>
      <c r="AW680" s="35">
        <v>2223661</v>
      </c>
      <c r="AX680" s="35">
        <v>0</v>
      </c>
      <c r="AY680" s="35">
        <v>0</v>
      </c>
      <c r="AZ680" s="35">
        <v>0</v>
      </c>
      <c r="BA680" s="35">
        <v>0</v>
      </c>
      <c r="BB680" s="35" t="e">
        <f t="array" aca="1" ref="BB680" ca="1">_xludf.XLOOKUP(C680,'PL TOTAL D0'!A:A,'PL TOTAL D0'!C:C,"")</f>
        <v>#NAME?</v>
      </c>
    </row>
    <row r="681" spans="1:54" ht="15.75" customHeight="1">
      <c r="A681" s="28" t="s">
        <v>18</v>
      </c>
      <c r="B681" s="3" t="s">
        <v>2346</v>
      </c>
      <c r="C681" s="4" t="s">
        <v>2347</v>
      </c>
      <c r="D681" s="7" t="s">
        <v>19</v>
      </c>
      <c r="E681" s="7" t="s">
        <v>38</v>
      </c>
      <c r="F681" s="7" t="s">
        <v>39</v>
      </c>
      <c r="G681" s="7" t="e">
        <f t="shared" ca="1" si="24"/>
        <v>#NAME?</v>
      </c>
      <c r="H681" s="29" t="s">
        <v>227</v>
      </c>
      <c r="I681" s="29" t="s">
        <v>41</v>
      </c>
      <c r="J681" s="7" t="str">
        <f t="shared" si="30"/>
        <v>Não</v>
      </c>
      <c r="K681" s="30">
        <v>44986</v>
      </c>
      <c r="L681" s="7"/>
      <c r="M681" s="7" t="s">
        <v>100</v>
      </c>
      <c r="N681" s="31">
        <v>1.2E-2</v>
      </c>
      <c r="O681" s="7" t="s">
        <v>41</v>
      </c>
      <c r="P681" s="32">
        <v>0</v>
      </c>
      <c r="Q681" s="90"/>
      <c r="R681" s="90"/>
      <c r="S681" s="7" t="s">
        <v>220</v>
      </c>
      <c r="T681" s="7" t="s">
        <v>2348</v>
      </c>
      <c r="U681" s="7" t="s">
        <v>38</v>
      </c>
      <c r="V681" s="29" t="e">
        <f t="shared" ca="1" si="25"/>
        <v>#NAME?</v>
      </c>
      <c r="W681" s="7"/>
      <c r="X681" s="7"/>
      <c r="Y681" s="34" t="s">
        <v>222</v>
      </c>
      <c r="Z681" s="35"/>
      <c r="AA681" s="36">
        <v>44986</v>
      </c>
      <c r="AB681" s="37">
        <v>49075100004110</v>
      </c>
      <c r="AC681" s="35"/>
      <c r="AD681" s="35"/>
      <c r="AE681" s="35"/>
      <c r="AF681" s="35"/>
      <c r="AG681" s="35">
        <v>0</v>
      </c>
      <c r="AH681" s="35">
        <v>397131.76</v>
      </c>
      <c r="AI681" s="35">
        <v>400319.23</v>
      </c>
      <c r="AJ681" s="35">
        <v>403819.67</v>
      </c>
      <c r="AK681" s="35">
        <v>407595.85</v>
      </c>
      <c r="AL681" s="35">
        <v>410402.21</v>
      </c>
      <c r="AM681" s="35">
        <v>413976.63</v>
      </c>
      <c r="AN681" s="35">
        <v>416683.62</v>
      </c>
      <c r="AO681" s="35">
        <v>420357.87</v>
      </c>
      <c r="AP681" s="35">
        <v>423410.5</v>
      </c>
      <c r="AQ681" s="35">
        <v>426737.93</v>
      </c>
      <c r="AR681" s="35">
        <v>429986.35</v>
      </c>
      <c r="AS681" s="35">
        <v>433344.55</v>
      </c>
      <c r="AT681" s="35">
        <v>436678.49</v>
      </c>
      <c r="AU681" s="35">
        <v>437700.48</v>
      </c>
      <c r="AV681" s="35">
        <v>439555.1</v>
      </c>
      <c r="AW681" s="35">
        <v>443043.9</v>
      </c>
      <c r="AX681" s="35">
        <v>446410.6</v>
      </c>
      <c r="AY681" s="35">
        <v>448415.14</v>
      </c>
      <c r="AZ681" s="35">
        <v>451102.54</v>
      </c>
      <c r="BA681" s="35">
        <v>454860.49</v>
      </c>
      <c r="BB681" s="35" t="e">
        <f t="array" aca="1" ref="BB681" ca="1">_xludf.XLOOKUP(C681,'PL TOTAL D0'!A:A,'PL TOTAL D0'!C:C,"")</f>
        <v>#NAME?</v>
      </c>
    </row>
    <row r="682" spans="1:54" ht="17.25" customHeight="1">
      <c r="A682" s="28" t="s">
        <v>18</v>
      </c>
      <c r="B682" s="3" t="s">
        <v>2349</v>
      </c>
      <c r="C682" s="4" t="s">
        <v>2350</v>
      </c>
      <c r="D682" s="7" t="s">
        <v>19</v>
      </c>
      <c r="E682" s="7" t="s">
        <v>38</v>
      </c>
      <c r="F682" s="7" t="s">
        <v>39</v>
      </c>
      <c r="G682" s="7" t="e">
        <f t="shared" ca="1" si="24"/>
        <v>#NAME?</v>
      </c>
      <c r="H682" s="29" t="s">
        <v>227</v>
      </c>
      <c r="I682" s="29" t="s">
        <v>41</v>
      </c>
      <c r="J682" s="7" t="str">
        <f t="shared" si="30"/>
        <v>Não</v>
      </c>
      <c r="K682" s="30">
        <v>44973</v>
      </c>
      <c r="L682" s="7"/>
      <c r="M682" s="7" t="s">
        <v>100</v>
      </c>
      <c r="N682" s="31">
        <v>1.2E-2</v>
      </c>
      <c r="O682" s="7" t="s">
        <v>41</v>
      </c>
      <c r="P682" s="32">
        <v>0</v>
      </c>
      <c r="Q682" s="90"/>
      <c r="R682" s="90"/>
      <c r="S682" s="7" t="s">
        <v>220</v>
      </c>
      <c r="T682" s="7" t="s">
        <v>2351</v>
      </c>
      <c r="U682" s="7" t="s">
        <v>38</v>
      </c>
      <c r="V682" s="29" t="e">
        <f t="shared" ca="1" si="25"/>
        <v>#NAME?</v>
      </c>
      <c r="W682" s="7"/>
      <c r="X682" s="7"/>
      <c r="Y682" s="34" t="s">
        <v>222</v>
      </c>
      <c r="Z682" s="35"/>
      <c r="AA682" s="36">
        <v>44973</v>
      </c>
      <c r="AB682" s="37">
        <v>49075100006296</v>
      </c>
      <c r="AC682" s="35"/>
      <c r="AD682" s="35"/>
      <c r="AE682" s="35"/>
      <c r="AF682" s="35">
        <v>0</v>
      </c>
      <c r="AG682" s="35">
        <v>22406.26</v>
      </c>
      <c r="AH682" s="35">
        <v>123178.45</v>
      </c>
      <c r="AI682" s="35">
        <v>125221.88</v>
      </c>
      <c r="AJ682" s="35">
        <v>127766.28</v>
      </c>
      <c r="AK682" s="35">
        <v>128997.24</v>
      </c>
      <c r="AL682" s="35">
        <v>129836.83</v>
      </c>
      <c r="AM682" s="35">
        <v>135579.88</v>
      </c>
      <c r="AN682" s="35">
        <v>135977.64000000001</v>
      </c>
      <c r="AO682" s="35">
        <v>136319.07999999999</v>
      </c>
      <c r="AP682" s="35">
        <v>142388.81</v>
      </c>
      <c r="AQ682" s="35">
        <v>143984.23000000001</v>
      </c>
      <c r="AR682" s="35">
        <v>144825.19</v>
      </c>
      <c r="AS682" s="35">
        <v>145769.92000000001</v>
      </c>
      <c r="AT682" s="35">
        <v>146841.97</v>
      </c>
      <c r="AU682" s="35">
        <v>147818.6</v>
      </c>
      <c r="AV682" s="35">
        <v>147654.39999999999</v>
      </c>
      <c r="AW682" s="35">
        <v>127532.7</v>
      </c>
      <c r="AX682" s="35">
        <v>128224.1</v>
      </c>
      <c r="AY682" s="35">
        <v>129015.2</v>
      </c>
      <c r="AZ682" s="35">
        <v>129950.27</v>
      </c>
      <c r="BA682" s="35">
        <v>113459.22</v>
      </c>
      <c r="BB682" s="35" t="e">
        <f t="array" aca="1" ref="BB682" ca="1">_xludf.XLOOKUP(C682,'PL TOTAL D0'!A:A,'PL TOTAL D0'!C:C,"")</f>
        <v>#NAME?</v>
      </c>
    </row>
    <row r="683" spans="1:54" ht="17.25" customHeight="1">
      <c r="A683" s="28" t="s">
        <v>18</v>
      </c>
      <c r="B683" s="41" t="s">
        <v>2352</v>
      </c>
      <c r="C683" s="64" t="s">
        <v>2353</v>
      </c>
      <c r="D683" s="7" t="s">
        <v>19</v>
      </c>
      <c r="E683" s="7" t="s">
        <v>38</v>
      </c>
      <c r="F683" s="7" t="s">
        <v>250</v>
      </c>
      <c r="G683" s="7" t="e">
        <f t="shared" ca="1" si="24"/>
        <v>#NAME?</v>
      </c>
      <c r="H683" s="29" t="s">
        <v>227</v>
      </c>
      <c r="I683" s="29" t="s">
        <v>41</v>
      </c>
      <c r="J683" s="7" t="str">
        <f t="shared" si="30"/>
        <v>Não</v>
      </c>
      <c r="K683" s="30">
        <v>45259</v>
      </c>
      <c r="L683" s="7"/>
      <c r="M683" s="7" t="s">
        <v>100</v>
      </c>
      <c r="N683" s="10">
        <v>1.2E-2</v>
      </c>
      <c r="O683" s="6" t="s">
        <v>41</v>
      </c>
      <c r="P683" s="11">
        <v>0</v>
      </c>
      <c r="Q683" s="90"/>
      <c r="R683" s="90"/>
      <c r="S683" s="7" t="s">
        <v>220</v>
      </c>
      <c r="T683" s="7" t="s">
        <v>2354</v>
      </c>
      <c r="U683" s="7" t="s">
        <v>38</v>
      </c>
      <c r="V683" s="29" t="e">
        <f t="shared" ca="1" si="25"/>
        <v>#NAME?</v>
      </c>
      <c r="W683" s="7"/>
      <c r="X683" s="7"/>
      <c r="Y683" s="34" t="s">
        <v>222</v>
      </c>
      <c r="Z683" s="35"/>
      <c r="AA683" s="36">
        <v>45259</v>
      </c>
      <c r="AB683" s="37">
        <v>49075100012741</v>
      </c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>
        <v>20010</v>
      </c>
      <c r="AQ683" s="35">
        <v>40308.46</v>
      </c>
      <c r="AR683" s="35">
        <v>40674.870000000003</v>
      </c>
      <c r="AS683" s="35">
        <v>61072.639999999999</v>
      </c>
      <c r="AT683" s="35">
        <v>71720.31</v>
      </c>
      <c r="AU683" s="35">
        <v>72330.27</v>
      </c>
      <c r="AV683" s="35">
        <v>93021.66</v>
      </c>
      <c r="AW683" s="35">
        <v>93785.62</v>
      </c>
      <c r="AX683" s="35">
        <v>114756.1</v>
      </c>
      <c r="AY683" s="35">
        <v>130934.69</v>
      </c>
      <c r="AZ683" s="35">
        <v>152089.18</v>
      </c>
      <c r="BA683" s="35">
        <v>153661.95000000001</v>
      </c>
      <c r="BB683" s="35" t="e">
        <f t="array" aca="1" ref="BB683" ca="1">_xludf.XLOOKUP(C683,'PL TOTAL D0'!A:A,'PL TOTAL D0'!C:C,"")</f>
        <v>#NAME?</v>
      </c>
    </row>
    <row r="684" spans="1:54" ht="15.75" customHeight="1">
      <c r="A684" s="28" t="s">
        <v>18</v>
      </c>
      <c r="B684" s="3" t="s">
        <v>2355</v>
      </c>
      <c r="C684" s="51" t="s">
        <v>2356</v>
      </c>
      <c r="D684" s="7" t="s">
        <v>19</v>
      </c>
      <c r="E684" s="7" t="s">
        <v>20</v>
      </c>
      <c r="F684" s="7" t="s">
        <v>290</v>
      </c>
      <c r="G684" s="7" t="e">
        <f t="shared" ca="1" si="24"/>
        <v>#NAME?</v>
      </c>
      <c r="H684" s="29" t="s">
        <v>218</v>
      </c>
      <c r="I684" s="29" t="s">
        <v>41</v>
      </c>
      <c r="J684" s="7" t="str">
        <f t="shared" si="30"/>
        <v>Não</v>
      </c>
      <c r="K684" s="30">
        <v>45111</v>
      </c>
      <c r="L684" s="30">
        <v>45433</v>
      </c>
      <c r="M684" s="7" t="s">
        <v>420</v>
      </c>
      <c r="N684" s="31">
        <v>0.02</v>
      </c>
      <c r="O684" s="7" t="s">
        <v>29</v>
      </c>
      <c r="P684" s="32">
        <v>0.2</v>
      </c>
      <c r="Q684" s="33"/>
      <c r="R684" s="90"/>
      <c r="S684" s="7" t="s">
        <v>220</v>
      </c>
      <c r="T684" s="7" t="s">
        <v>2357</v>
      </c>
      <c r="U684" s="7" t="s">
        <v>94</v>
      </c>
      <c r="V684" s="29" t="e">
        <f t="shared" ca="1" si="25"/>
        <v>#NAME?</v>
      </c>
      <c r="W684" s="7"/>
      <c r="X684" s="7"/>
      <c r="Y684" s="34" t="s">
        <v>222</v>
      </c>
      <c r="Z684" s="35"/>
      <c r="AA684" s="36">
        <v>45111</v>
      </c>
      <c r="AB684" s="37">
        <v>49075100004358</v>
      </c>
      <c r="AC684" s="35"/>
      <c r="AD684" s="35"/>
      <c r="AE684" s="35"/>
      <c r="AF684" s="35"/>
      <c r="AG684" s="35"/>
      <c r="AH684" s="35">
        <v>0</v>
      </c>
      <c r="AI684" s="35">
        <v>0</v>
      </c>
      <c r="AJ684" s="35">
        <v>0</v>
      </c>
      <c r="AK684" s="35">
        <v>0</v>
      </c>
      <c r="AL684" s="35">
        <v>650405.77</v>
      </c>
      <c r="AM684" s="35">
        <v>679714.54</v>
      </c>
      <c r="AN684" s="35">
        <v>776296.78</v>
      </c>
      <c r="AO684" s="35">
        <v>796616.21</v>
      </c>
      <c r="AP684" s="35">
        <v>823802.9</v>
      </c>
      <c r="AQ684" s="35">
        <v>945272.34</v>
      </c>
      <c r="AR684" s="35">
        <v>972610.18</v>
      </c>
      <c r="AS684" s="35">
        <v>981430.06</v>
      </c>
      <c r="AT684" s="35">
        <v>0</v>
      </c>
      <c r="AU684" s="35">
        <v>0</v>
      </c>
      <c r="AV684" s="35">
        <v>0</v>
      </c>
      <c r="AW684" s="35">
        <v>0</v>
      </c>
      <c r="AX684" s="35">
        <v>0</v>
      </c>
      <c r="AY684" s="35">
        <v>0</v>
      </c>
      <c r="AZ684" s="35">
        <v>0</v>
      </c>
      <c r="BA684" s="35">
        <v>0</v>
      </c>
      <c r="BB684" s="35" t="e">
        <f t="array" aca="1" ref="BB684" ca="1">_xludf.XLOOKUP(C684,'PL TOTAL D0'!A:A,'PL TOTAL D0'!C:C,"")</f>
        <v>#NAME?</v>
      </c>
    </row>
    <row r="685" spans="1:54" ht="15.75" customHeight="1">
      <c r="A685" s="28" t="s">
        <v>18</v>
      </c>
      <c r="B685" s="3" t="s">
        <v>2355</v>
      </c>
      <c r="C685" s="51" t="s">
        <v>2358</v>
      </c>
      <c r="D685" s="7" t="s">
        <v>19</v>
      </c>
      <c r="E685" s="7" t="s">
        <v>20</v>
      </c>
      <c r="F685" s="7" t="s">
        <v>290</v>
      </c>
      <c r="G685" s="7" t="e">
        <f t="shared" ca="1" si="24"/>
        <v>#NAME?</v>
      </c>
      <c r="H685" s="29" t="s">
        <v>218</v>
      </c>
      <c r="I685" s="29" t="s">
        <v>41</v>
      </c>
      <c r="J685" s="7" t="str">
        <f t="shared" si="30"/>
        <v>Não</v>
      </c>
      <c r="K685" s="30">
        <v>45035</v>
      </c>
      <c r="L685" s="30">
        <v>45433</v>
      </c>
      <c r="M685" s="7" t="s">
        <v>100</v>
      </c>
      <c r="N685" s="31">
        <v>1.2E-2</v>
      </c>
      <c r="O685" s="7" t="s">
        <v>41</v>
      </c>
      <c r="P685" s="32">
        <v>0</v>
      </c>
      <c r="Q685" s="33"/>
      <c r="R685" s="90"/>
      <c r="S685" s="7" t="s">
        <v>220</v>
      </c>
      <c r="T685" s="7" t="s">
        <v>2357</v>
      </c>
      <c r="U685" s="7" t="s">
        <v>94</v>
      </c>
      <c r="V685" s="29" t="e">
        <f t="shared" ca="1" si="25"/>
        <v>#NAME?</v>
      </c>
      <c r="W685" s="7"/>
      <c r="X685" s="7"/>
      <c r="Y685" s="34" t="s">
        <v>222</v>
      </c>
      <c r="Z685" s="35"/>
      <c r="AA685" s="36">
        <v>45035</v>
      </c>
      <c r="AB685" s="37">
        <v>49075100008396</v>
      </c>
      <c r="AC685" s="35"/>
      <c r="AD685" s="35"/>
      <c r="AE685" s="35"/>
      <c r="AF685" s="35"/>
      <c r="AG685" s="35"/>
      <c r="AH685" s="35">
        <v>0</v>
      </c>
      <c r="AI685" s="35">
        <v>3193690.29</v>
      </c>
      <c r="AJ685" s="35">
        <v>3353269.63</v>
      </c>
      <c r="AK685" s="35">
        <v>3483183.91</v>
      </c>
      <c r="AL685" s="35">
        <v>2892594.6</v>
      </c>
      <c r="AM685" s="35">
        <v>2920496.59</v>
      </c>
      <c r="AN685" s="35">
        <v>2943857.57</v>
      </c>
      <c r="AO685" s="35">
        <v>2969879.49</v>
      </c>
      <c r="AP685" s="35">
        <v>2991246.35</v>
      </c>
      <c r="AQ685" s="35">
        <v>3010215.04</v>
      </c>
      <c r="AR685" s="35">
        <v>3038251.64</v>
      </c>
      <c r="AS685" s="35">
        <v>3063154.49</v>
      </c>
      <c r="AT685" s="35">
        <v>0</v>
      </c>
      <c r="AU685" s="35">
        <v>0</v>
      </c>
      <c r="AV685" s="35">
        <v>0</v>
      </c>
      <c r="AW685" s="35">
        <v>0</v>
      </c>
      <c r="AX685" s="35">
        <v>0</v>
      </c>
      <c r="AY685" s="35">
        <v>0</v>
      </c>
      <c r="AZ685" s="35">
        <v>0</v>
      </c>
      <c r="BA685" s="35">
        <v>0</v>
      </c>
      <c r="BB685" s="35" t="e">
        <f t="array" aca="1" ref="BB685" ca="1">_xludf.XLOOKUP(C685,'PL TOTAL D0'!A:A,'PL TOTAL D0'!C:C,"")</f>
        <v>#NAME?</v>
      </c>
    </row>
    <row r="686" spans="1:54" ht="15.75" customHeight="1">
      <c r="A686" s="28" t="s">
        <v>18</v>
      </c>
      <c r="B686" s="3" t="s">
        <v>2359</v>
      </c>
      <c r="C686" s="51" t="s">
        <v>2360</v>
      </c>
      <c r="D686" s="7" t="s">
        <v>143</v>
      </c>
      <c r="E686" s="7" t="s">
        <v>38</v>
      </c>
      <c r="F686" s="7" t="s">
        <v>272</v>
      </c>
      <c r="G686" s="7" t="e">
        <f t="shared" ca="1" si="24"/>
        <v>#NAME?</v>
      </c>
      <c r="H686" s="29" t="s">
        <v>227</v>
      </c>
      <c r="I686" s="29" t="s">
        <v>41</v>
      </c>
      <c r="J686" s="7" t="str">
        <f t="shared" si="30"/>
        <v>Sim</v>
      </c>
      <c r="K686" s="30">
        <v>45506</v>
      </c>
      <c r="L686" s="30"/>
      <c r="M686" s="7" t="s">
        <v>100</v>
      </c>
      <c r="N686" s="31">
        <v>1.2E-2</v>
      </c>
      <c r="O686" s="7" t="s">
        <v>41</v>
      </c>
      <c r="P686" s="32">
        <v>0</v>
      </c>
      <c r="Q686" s="33" t="s">
        <v>2361</v>
      </c>
      <c r="R686" s="90"/>
      <c r="S686" s="7" t="s">
        <v>220</v>
      </c>
      <c r="T686" s="7" t="s">
        <v>2362</v>
      </c>
      <c r="U686" s="7" t="s">
        <v>955</v>
      </c>
      <c r="V686" s="29" t="e">
        <f t="shared" ca="1" si="25"/>
        <v>#NAME?</v>
      </c>
      <c r="W686" s="7"/>
      <c r="X686" s="7" t="s">
        <v>32</v>
      </c>
      <c r="Y686" s="34" t="s">
        <v>222</v>
      </c>
      <c r="Z686" s="35"/>
      <c r="AA686" s="35"/>
      <c r="AB686" s="37">
        <v>49075100015661</v>
      </c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>
        <v>392888.74</v>
      </c>
      <c r="AZ686" s="35">
        <v>364910.2</v>
      </c>
      <c r="BA686" s="35">
        <v>351069.96</v>
      </c>
      <c r="BB686" s="35" t="e">
        <f t="array" aca="1" ref="BB686" ca="1">_xludf.XLOOKUP(C686,'PL TOTAL D0'!A:A,'PL TOTAL D0'!C:C,"")</f>
        <v>#NAME?</v>
      </c>
    </row>
    <row r="687" spans="1:54" ht="15.75" customHeight="1">
      <c r="A687" s="28" t="s">
        <v>18</v>
      </c>
      <c r="B687" s="3" t="s">
        <v>2363</v>
      </c>
      <c r="C687" s="4" t="s">
        <v>2364</v>
      </c>
      <c r="D687" s="7" t="s">
        <v>19</v>
      </c>
      <c r="E687" s="7" t="s">
        <v>124</v>
      </c>
      <c r="F687" s="7" t="s">
        <v>238</v>
      </c>
      <c r="G687" s="7" t="e">
        <f t="shared" ca="1" si="24"/>
        <v>#NAME?</v>
      </c>
      <c r="H687" s="29" t="s">
        <v>239</v>
      </c>
      <c r="I687" s="29" t="s">
        <v>240</v>
      </c>
      <c r="J687" s="7" t="str">
        <f t="shared" si="30"/>
        <v>Não</v>
      </c>
      <c r="K687" s="30">
        <v>45100</v>
      </c>
      <c r="L687" s="30"/>
      <c r="M687" s="7" t="s">
        <v>268</v>
      </c>
      <c r="N687" s="31">
        <v>1.2E-2</v>
      </c>
      <c r="O687" s="7" t="s">
        <v>29</v>
      </c>
      <c r="P687" s="32">
        <v>0.1</v>
      </c>
      <c r="Q687" s="90"/>
      <c r="R687" s="90"/>
      <c r="S687" s="7" t="s">
        <v>220</v>
      </c>
      <c r="T687" s="7" t="s">
        <v>2365</v>
      </c>
      <c r="U687" s="7" t="s">
        <v>666</v>
      </c>
      <c r="V687" s="29" t="e">
        <f t="shared" ca="1" si="25"/>
        <v>#NAME?</v>
      </c>
      <c r="W687" s="7"/>
      <c r="X687" s="7"/>
      <c r="Y687" s="34" t="s">
        <v>222</v>
      </c>
      <c r="Z687" s="35"/>
      <c r="AA687" s="36">
        <v>45100</v>
      </c>
      <c r="AB687" s="37">
        <v>49075100007985</v>
      </c>
      <c r="AC687" s="35"/>
      <c r="AD687" s="35"/>
      <c r="AE687" s="35"/>
      <c r="AF687" s="35"/>
      <c r="AG687" s="35"/>
      <c r="AH687" s="35"/>
      <c r="AI687" s="35"/>
      <c r="AJ687" s="35"/>
      <c r="AK687" s="35">
        <v>30059.16</v>
      </c>
      <c r="AL687" s="35">
        <v>30326.11</v>
      </c>
      <c r="AM687" s="35">
        <v>30619.31</v>
      </c>
      <c r="AN687" s="35">
        <v>30857.14</v>
      </c>
      <c r="AO687" s="35">
        <v>31138.01</v>
      </c>
      <c r="AP687" s="35">
        <v>31371.26</v>
      </c>
      <c r="AQ687" s="35">
        <v>31623.21</v>
      </c>
      <c r="AR687" s="35">
        <v>31807.61</v>
      </c>
      <c r="AS687" s="35">
        <v>32038.04</v>
      </c>
      <c r="AT687" s="35">
        <v>32287.35</v>
      </c>
      <c r="AU687" s="35">
        <v>32413.05</v>
      </c>
      <c r="AV687" s="35">
        <v>32572.880000000001</v>
      </c>
      <c r="AW687" s="35">
        <v>32652.240000000002</v>
      </c>
      <c r="AX687" s="35">
        <v>32949.25</v>
      </c>
      <c r="AY687" s="35">
        <v>33004.699999999997</v>
      </c>
      <c r="AZ687" s="35">
        <v>85.9</v>
      </c>
      <c r="BA687" s="35">
        <v>85.9</v>
      </c>
      <c r="BB687" s="35" t="e">
        <f t="array" aca="1" ref="BB687" ca="1">_xludf.XLOOKUP(C687,'PL TOTAL D0'!A:A,'PL TOTAL D0'!C:C,"")</f>
        <v>#NAME?</v>
      </c>
    </row>
    <row r="688" spans="1:54" ht="15.75" customHeight="1">
      <c r="A688" s="28" t="s">
        <v>18</v>
      </c>
      <c r="B688" s="3" t="s">
        <v>2366</v>
      </c>
      <c r="C688" s="4" t="s">
        <v>2367</v>
      </c>
      <c r="D688" s="7" t="s">
        <v>19</v>
      </c>
      <c r="E688" s="7" t="s">
        <v>38</v>
      </c>
      <c r="F688" s="7" t="s">
        <v>99</v>
      </c>
      <c r="G688" s="7" t="e">
        <f t="shared" ca="1" si="24"/>
        <v>#NAME?</v>
      </c>
      <c r="H688" s="29" t="s">
        <v>227</v>
      </c>
      <c r="I688" s="29" t="s">
        <v>41</v>
      </c>
      <c r="J688" s="7" t="str">
        <f t="shared" si="30"/>
        <v>Não</v>
      </c>
      <c r="K688" s="30">
        <v>45315</v>
      </c>
      <c r="L688" s="30"/>
      <c r="M688" s="7" t="s">
        <v>251</v>
      </c>
      <c r="N688" s="31">
        <v>0</v>
      </c>
      <c r="O688" s="7" t="s">
        <v>41</v>
      </c>
      <c r="P688" s="32">
        <v>0</v>
      </c>
      <c r="Q688" s="90"/>
      <c r="R688" s="90"/>
      <c r="S688" s="7" t="s">
        <v>220</v>
      </c>
      <c r="T688" s="7" t="s">
        <v>2368</v>
      </c>
      <c r="U688" s="7" t="s">
        <v>124</v>
      </c>
      <c r="V688" s="29" t="e">
        <f t="shared" ca="1" si="25"/>
        <v>#NAME?</v>
      </c>
      <c r="W688" s="7"/>
      <c r="X688" s="7"/>
      <c r="Y688" s="34" t="s">
        <v>222</v>
      </c>
      <c r="Z688" s="35"/>
      <c r="AA688" s="36">
        <v>45315</v>
      </c>
      <c r="AB688" s="37">
        <v>49075100013225</v>
      </c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>
        <v>0</v>
      </c>
      <c r="AS688" s="35">
        <v>0</v>
      </c>
      <c r="AT688" s="35">
        <v>5028.95</v>
      </c>
      <c r="AU688" s="35">
        <v>6584.48</v>
      </c>
      <c r="AV688" s="35">
        <v>8630.2999999999993</v>
      </c>
      <c r="AW688" s="35">
        <v>10708.81</v>
      </c>
      <c r="AX688" s="35">
        <v>15844.41</v>
      </c>
      <c r="AY688" s="35">
        <v>17992.759999999998</v>
      </c>
      <c r="AZ688" s="35">
        <v>21154.02</v>
      </c>
      <c r="BA688" s="35">
        <v>24377.9</v>
      </c>
      <c r="BB688" s="35" t="e">
        <f t="array" aca="1" ref="BB688" ca="1">_xludf.XLOOKUP(C688,'PL TOTAL D0'!A:A,'PL TOTAL D0'!C:C,"")</f>
        <v>#NAME?</v>
      </c>
    </row>
    <row r="689" spans="1:54" ht="15.75" customHeight="1">
      <c r="A689" s="28" t="s">
        <v>18</v>
      </c>
      <c r="B689" s="41" t="s">
        <v>2369</v>
      </c>
      <c r="C689" s="15" t="s">
        <v>2370</v>
      </c>
      <c r="D689" s="7" t="s">
        <v>19</v>
      </c>
      <c r="E689" s="7" t="s">
        <v>124</v>
      </c>
      <c r="F689" s="7" t="s">
        <v>238</v>
      </c>
      <c r="G689" s="7" t="e">
        <f t="shared" ca="1" si="24"/>
        <v>#NAME?</v>
      </c>
      <c r="H689" s="29" t="s">
        <v>239</v>
      </c>
      <c r="I689" s="29" t="s">
        <v>41</v>
      </c>
      <c r="J689" s="7" t="str">
        <f t="shared" si="30"/>
        <v>Sim</v>
      </c>
      <c r="K689" s="30">
        <v>45233</v>
      </c>
      <c r="L689" s="30"/>
      <c r="M689" s="7" t="s">
        <v>28</v>
      </c>
      <c r="N689" s="31">
        <v>1.2E-2</v>
      </c>
      <c r="O689" s="7" t="s">
        <v>29</v>
      </c>
      <c r="P689" s="32">
        <v>0.1</v>
      </c>
      <c r="Q689" s="71" t="s">
        <v>2371</v>
      </c>
      <c r="R689" s="93" t="s">
        <v>2372</v>
      </c>
      <c r="S689" s="7" t="s">
        <v>220</v>
      </c>
      <c r="T689" s="7" t="s">
        <v>2373</v>
      </c>
      <c r="U689" s="7" t="s">
        <v>124</v>
      </c>
      <c r="V689" s="29" t="e">
        <f t="shared" ca="1" si="25"/>
        <v>#NAME?</v>
      </c>
      <c r="W689" s="7"/>
      <c r="X689" s="7"/>
      <c r="Y689" s="34" t="s">
        <v>222</v>
      </c>
      <c r="Z689" s="35"/>
      <c r="AA689" s="36">
        <v>45233</v>
      </c>
      <c r="AB689" s="37">
        <v>49075100012751</v>
      </c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>
        <v>2000000</v>
      </c>
      <c r="AP689" s="35">
        <v>2015353.51</v>
      </c>
      <c r="AQ689" s="35">
        <v>2034452.33</v>
      </c>
      <c r="AR689" s="35">
        <v>2047708.22</v>
      </c>
      <c r="AS689" s="35">
        <v>1556016.05</v>
      </c>
      <c r="AT689" s="35">
        <v>1063307.9099999999</v>
      </c>
      <c r="AU689" s="35">
        <v>755626.29</v>
      </c>
      <c r="AV689" s="35">
        <v>549567.6</v>
      </c>
      <c r="AW689" s="35">
        <v>452228.3</v>
      </c>
      <c r="AX689" s="35">
        <v>406233.59999999998</v>
      </c>
      <c r="AY689" s="35">
        <v>329185.58</v>
      </c>
      <c r="AZ689" s="35">
        <v>278975.59000000003</v>
      </c>
      <c r="BA689" s="35">
        <v>281260.93</v>
      </c>
      <c r="BB689" s="35" t="e">
        <f t="array" aca="1" ref="BB689" ca="1">_xludf.XLOOKUP(C689,'PL TOTAL D0'!A:A,'PL TOTAL D0'!C:C,"")</f>
        <v>#NAME?</v>
      </c>
    </row>
    <row r="690" spans="1:54" ht="15.75" customHeight="1">
      <c r="A690" s="28" t="s">
        <v>18</v>
      </c>
      <c r="B690" s="14" t="s">
        <v>2374</v>
      </c>
      <c r="C690" s="4" t="s">
        <v>2375</v>
      </c>
      <c r="D690" s="7" t="s">
        <v>19</v>
      </c>
      <c r="E690" s="7" t="s">
        <v>20</v>
      </c>
      <c r="F690" s="7" t="s">
        <v>290</v>
      </c>
      <c r="G690" s="7" t="e">
        <f t="shared" ca="1" si="24"/>
        <v>#NAME?</v>
      </c>
      <c r="H690" s="29" t="s">
        <v>227</v>
      </c>
      <c r="I690" s="29" t="s">
        <v>41</v>
      </c>
      <c r="J690" s="7" t="str">
        <f t="shared" si="30"/>
        <v>Não</v>
      </c>
      <c r="K690" s="30">
        <v>45056</v>
      </c>
      <c r="L690" s="30"/>
      <c r="M690" s="7" t="s">
        <v>100</v>
      </c>
      <c r="N690" s="31">
        <v>1.2E-2</v>
      </c>
      <c r="O690" s="7" t="s">
        <v>41</v>
      </c>
      <c r="P690" s="32">
        <v>0</v>
      </c>
      <c r="Q690" s="90"/>
      <c r="R690" s="33" t="s">
        <v>2376</v>
      </c>
      <c r="S690" s="7" t="s">
        <v>220</v>
      </c>
      <c r="T690" s="7" t="s">
        <v>2377</v>
      </c>
      <c r="U690" s="7" t="s">
        <v>112</v>
      </c>
      <c r="V690" s="29" t="e">
        <f t="shared" ca="1" si="25"/>
        <v>#NAME?</v>
      </c>
      <c r="W690" s="7"/>
      <c r="X690" s="7"/>
      <c r="Y690" s="34" t="s">
        <v>222</v>
      </c>
      <c r="Z690" s="35"/>
      <c r="AA690" s="36">
        <v>45056</v>
      </c>
      <c r="AB690" s="37">
        <v>49075100012768</v>
      </c>
      <c r="AC690" s="35"/>
      <c r="AD690" s="35"/>
      <c r="AE690" s="35"/>
      <c r="AF690" s="35"/>
      <c r="AG690" s="35"/>
      <c r="AH690" s="35">
        <v>0</v>
      </c>
      <c r="AI690" s="35">
        <v>0</v>
      </c>
      <c r="AJ690" s="35">
        <v>0</v>
      </c>
      <c r="AK690" s="35">
        <v>341945.34</v>
      </c>
      <c r="AL690" s="35">
        <v>345033.68</v>
      </c>
      <c r="AM690" s="35">
        <v>348396.55</v>
      </c>
      <c r="AN690" s="35">
        <v>351124.95</v>
      </c>
      <c r="AO690" s="35">
        <v>354086.89</v>
      </c>
      <c r="AP690" s="35">
        <v>356598.26</v>
      </c>
      <c r="AQ690" s="35">
        <v>359308.27</v>
      </c>
      <c r="AR690" s="35">
        <v>362599.84</v>
      </c>
      <c r="AS690" s="35">
        <v>365566.08</v>
      </c>
      <c r="AT690" s="35">
        <v>337962.6</v>
      </c>
      <c r="AU690" s="35">
        <v>340466.57</v>
      </c>
      <c r="AV690" s="35">
        <v>326997.2</v>
      </c>
      <c r="AW690" s="35">
        <v>313661.8</v>
      </c>
      <c r="AX690" s="35">
        <v>302197.3</v>
      </c>
      <c r="AY690" s="35">
        <v>187273.32</v>
      </c>
      <c r="AZ690" s="35">
        <v>0</v>
      </c>
      <c r="BA690" s="35">
        <v>161506.71</v>
      </c>
      <c r="BB690" s="35" t="e">
        <f t="array" aca="1" ref="BB690" ca="1">_xludf.XLOOKUP(C690,'PL TOTAL D0'!A:A,'PL TOTAL D0'!C:C,"")</f>
        <v>#NAME?</v>
      </c>
    </row>
    <row r="691" spans="1:54" ht="15.75" customHeight="1">
      <c r="A691" s="28" t="s">
        <v>18</v>
      </c>
      <c r="B691" s="14" t="s">
        <v>2374</v>
      </c>
      <c r="C691" s="4" t="s">
        <v>2378</v>
      </c>
      <c r="D691" s="7" t="s">
        <v>19</v>
      </c>
      <c r="E691" s="7" t="s">
        <v>20</v>
      </c>
      <c r="F691" s="7" t="s">
        <v>290</v>
      </c>
      <c r="G691" s="7" t="e">
        <f t="shared" ca="1" si="24"/>
        <v>#NAME?</v>
      </c>
      <c r="H691" s="29" t="s">
        <v>239</v>
      </c>
      <c r="I691" s="29" t="s">
        <v>240</v>
      </c>
      <c r="J691" s="7" t="str">
        <f t="shared" si="30"/>
        <v>Não</v>
      </c>
      <c r="K691" s="30">
        <v>45034</v>
      </c>
      <c r="L691" s="7"/>
      <c r="M691" s="7" t="s">
        <v>334</v>
      </c>
      <c r="N691" s="31">
        <v>8.0000000000000002E-3</v>
      </c>
      <c r="O691" s="7" t="s">
        <v>335</v>
      </c>
      <c r="P691" s="32">
        <v>0.1</v>
      </c>
      <c r="Q691" s="90"/>
      <c r="R691" s="90"/>
      <c r="S691" s="7" t="s">
        <v>220</v>
      </c>
      <c r="T691" s="7" t="s">
        <v>2377</v>
      </c>
      <c r="U691" s="7" t="s">
        <v>112</v>
      </c>
      <c r="V691" s="29" t="e">
        <f t="shared" ca="1" si="25"/>
        <v>#NAME?</v>
      </c>
      <c r="W691" s="7"/>
      <c r="X691" s="7"/>
      <c r="Y691" s="34" t="s">
        <v>222</v>
      </c>
      <c r="Z691" s="35"/>
      <c r="AA691" s="36">
        <v>45034</v>
      </c>
      <c r="AB691" s="37">
        <v>49075100008531</v>
      </c>
      <c r="AC691" s="35"/>
      <c r="AD691" s="35"/>
      <c r="AE691" s="35"/>
      <c r="AF691" s="35"/>
      <c r="AG691" s="35"/>
      <c r="AH691" s="35">
        <v>0</v>
      </c>
      <c r="AI691" s="35">
        <v>545084.31000000006</v>
      </c>
      <c r="AJ691" s="35">
        <v>579285.01</v>
      </c>
      <c r="AK691" s="35">
        <v>604195.66</v>
      </c>
      <c r="AL691" s="35">
        <v>619206.81999999995</v>
      </c>
      <c r="AM691" s="35">
        <v>624915.15</v>
      </c>
      <c r="AN691" s="35">
        <v>629675.93999999994</v>
      </c>
      <c r="AO691" s="35">
        <v>618554.43999999994</v>
      </c>
      <c r="AP691" s="35">
        <v>629953.34</v>
      </c>
      <c r="AQ691" s="35">
        <v>645323.53</v>
      </c>
      <c r="AR691" s="35">
        <v>645658.4</v>
      </c>
      <c r="AS691" s="35">
        <v>658727.99</v>
      </c>
      <c r="AT691" s="35">
        <v>663847.98</v>
      </c>
      <c r="AU691" s="35">
        <v>654171.76</v>
      </c>
      <c r="AV691" s="35">
        <v>651639.80000000005</v>
      </c>
      <c r="AW691" s="35">
        <v>647001.19999999995</v>
      </c>
      <c r="AX691" s="35">
        <v>654507.80000000005</v>
      </c>
      <c r="AY691" s="35">
        <v>663136.71</v>
      </c>
      <c r="AZ691" s="35">
        <v>650887.59</v>
      </c>
      <c r="BA691" s="35">
        <v>0</v>
      </c>
      <c r="BB691" s="35" t="e">
        <f t="array" aca="1" ref="BB691" ca="1">_xludf.XLOOKUP(C691,'PL TOTAL D0'!A:A,'PL TOTAL D0'!C:C,"")</f>
        <v>#NAME?</v>
      </c>
    </row>
    <row r="692" spans="1:54" ht="15.75" customHeight="1">
      <c r="A692" s="28" t="s">
        <v>18</v>
      </c>
      <c r="B692" s="14" t="s">
        <v>2374</v>
      </c>
      <c r="C692" s="4" t="s">
        <v>2379</v>
      </c>
      <c r="D692" s="7" t="s">
        <v>19</v>
      </c>
      <c r="E692" s="7" t="s">
        <v>20</v>
      </c>
      <c r="F692" s="7" t="s">
        <v>290</v>
      </c>
      <c r="G692" s="7" t="e">
        <f t="shared" ca="1" si="24"/>
        <v>#NAME?</v>
      </c>
      <c r="H692" s="29" t="s">
        <v>227</v>
      </c>
      <c r="I692" s="29" t="s">
        <v>41</v>
      </c>
      <c r="J692" s="7" t="str">
        <f t="shared" si="30"/>
        <v>Sim</v>
      </c>
      <c r="K692" s="30">
        <v>45034</v>
      </c>
      <c r="L692" s="7"/>
      <c r="M692" s="7" t="s">
        <v>268</v>
      </c>
      <c r="N692" s="31">
        <v>1.2E-2</v>
      </c>
      <c r="O692" s="7" t="s">
        <v>29</v>
      </c>
      <c r="P692" s="32">
        <v>0.1</v>
      </c>
      <c r="Q692" s="47" t="s">
        <v>2380</v>
      </c>
      <c r="R692" s="47" t="s">
        <v>981</v>
      </c>
      <c r="S692" s="7" t="s">
        <v>220</v>
      </c>
      <c r="T692" s="7" t="s">
        <v>2377</v>
      </c>
      <c r="U692" s="7" t="s">
        <v>112</v>
      </c>
      <c r="V692" s="29" t="e">
        <f t="shared" ca="1" si="25"/>
        <v>#NAME?</v>
      </c>
      <c r="W692" s="7"/>
      <c r="X692" s="7" t="s">
        <v>32</v>
      </c>
      <c r="Y692" s="34" t="s">
        <v>222</v>
      </c>
      <c r="Z692" s="35"/>
      <c r="AA692" s="36">
        <v>45034</v>
      </c>
      <c r="AB692" s="37">
        <v>49075100008541</v>
      </c>
      <c r="AC692" s="35"/>
      <c r="AD692" s="35"/>
      <c r="AE692" s="35"/>
      <c r="AF692" s="35"/>
      <c r="AG692" s="35"/>
      <c r="AH692" s="35">
        <v>0</v>
      </c>
      <c r="AI692" s="35">
        <v>773689.8</v>
      </c>
      <c r="AJ692" s="35">
        <v>959768.12</v>
      </c>
      <c r="AK692" s="35">
        <v>621659.37</v>
      </c>
      <c r="AL692" s="35">
        <v>564875.41</v>
      </c>
      <c r="AM692" s="35">
        <v>570213.31999999995</v>
      </c>
      <c r="AN692" s="35">
        <v>566734.94999999995</v>
      </c>
      <c r="AO692" s="35">
        <v>559509.81000000006</v>
      </c>
      <c r="AP692" s="35">
        <v>563466.37</v>
      </c>
      <c r="AQ692" s="35">
        <v>567959.81999999995</v>
      </c>
      <c r="AR692" s="35">
        <v>572510.06000000006</v>
      </c>
      <c r="AS692" s="35">
        <v>566750.13</v>
      </c>
      <c r="AT692" s="35">
        <v>554805.92000000004</v>
      </c>
      <c r="AU692" s="35">
        <v>546484.35</v>
      </c>
      <c r="AV692" s="35">
        <v>550537.5</v>
      </c>
      <c r="AW692" s="35">
        <v>553943.69999999995</v>
      </c>
      <c r="AX692" s="35">
        <v>558752.4</v>
      </c>
      <c r="AY692" s="35">
        <v>551289.35</v>
      </c>
      <c r="AZ692" s="35">
        <v>552446.92000000004</v>
      </c>
      <c r="BA692" s="35">
        <v>1098426.23</v>
      </c>
      <c r="BB692" s="35" t="e">
        <f t="array" aca="1" ref="BB692" ca="1">_xludf.XLOOKUP(C692,'PL TOTAL D0'!A:A,'PL TOTAL D0'!C:C,"")</f>
        <v>#NAME?</v>
      </c>
    </row>
    <row r="693" spans="1:54" ht="15.75" customHeight="1">
      <c r="A693" s="28" t="s">
        <v>18</v>
      </c>
      <c r="B693" s="3" t="s">
        <v>2381</v>
      </c>
      <c r="C693" s="4" t="s">
        <v>2382</v>
      </c>
      <c r="D693" s="7" t="s">
        <v>19</v>
      </c>
      <c r="E693" s="7" t="s">
        <v>20</v>
      </c>
      <c r="F693" s="7" t="s">
        <v>339</v>
      </c>
      <c r="G693" s="7" t="e">
        <f t="shared" ca="1" si="24"/>
        <v>#NAME?</v>
      </c>
      <c r="H693" s="29" t="s">
        <v>227</v>
      </c>
      <c r="I693" s="29" t="s">
        <v>41</v>
      </c>
      <c r="J693" s="7" t="str">
        <f t="shared" si="30"/>
        <v>Não</v>
      </c>
      <c r="K693" s="30">
        <v>45159</v>
      </c>
      <c r="L693" s="30"/>
      <c r="M693" s="7" t="s">
        <v>138</v>
      </c>
      <c r="N693" s="31">
        <v>1.4999999999999999E-2</v>
      </c>
      <c r="O693" s="7" t="s">
        <v>29</v>
      </c>
      <c r="P693" s="32">
        <v>0.1</v>
      </c>
      <c r="Q693" s="47"/>
      <c r="R693" s="33" t="s">
        <v>2383</v>
      </c>
      <c r="S693" s="7" t="s">
        <v>220</v>
      </c>
      <c r="T693" s="7" t="s">
        <v>2384</v>
      </c>
      <c r="U693" s="7" t="s">
        <v>955</v>
      </c>
      <c r="V693" s="29" t="e">
        <f t="shared" ca="1" si="25"/>
        <v>#NAME?</v>
      </c>
      <c r="W693" s="7"/>
      <c r="X693" s="7"/>
      <c r="Y693" s="34" t="s">
        <v>222</v>
      </c>
      <c r="Z693" s="35"/>
      <c r="AA693" s="36">
        <v>45159</v>
      </c>
      <c r="AB693" s="37">
        <v>49075100008681</v>
      </c>
      <c r="AC693" s="35"/>
      <c r="AD693" s="35"/>
      <c r="AE693" s="35"/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0</v>
      </c>
      <c r="AL693" s="35">
        <v>0</v>
      </c>
      <c r="AM693" s="35">
        <v>169304</v>
      </c>
      <c r="AN693" s="35">
        <v>178411.71</v>
      </c>
      <c r="AO693" s="35">
        <v>178119.97</v>
      </c>
      <c r="AP693" s="35">
        <v>182529.06</v>
      </c>
      <c r="AQ693" s="35">
        <v>186264.3</v>
      </c>
      <c r="AR693" s="35">
        <v>183385.5</v>
      </c>
      <c r="AS693" s="35">
        <v>184894.13</v>
      </c>
      <c r="AT693" s="35">
        <v>185296.17</v>
      </c>
      <c r="AU693" s="35">
        <v>183844.14</v>
      </c>
      <c r="AV693" s="35">
        <v>183219.6</v>
      </c>
      <c r="AW693" s="35">
        <v>184367.2</v>
      </c>
      <c r="AX693" s="35">
        <v>186972.7</v>
      </c>
      <c r="AY693" s="35">
        <v>189200.05</v>
      </c>
      <c r="AZ693" s="35">
        <v>188273.69</v>
      </c>
      <c r="BA693" s="35">
        <v>187172.68</v>
      </c>
      <c r="BB693" s="35" t="e">
        <f t="array" aca="1" ref="BB693" ca="1">_xludf.XLOOKUP(C693,'PL TOTAL D0'!A:A,'PL TOTAL D0'!C:C,"")</f>
        <v>#NAME?</v>
      </c>
    </row>
    <row r="694" spans="1:54" ht="15.75" customHeight="1">
      <c r="A694" s="28" t="s">
        <v>18</v>
      </c>
      <c r="B694" s="75" t="s">
        <v>2385</v>
      </c>
      <c r="C694" s="15" t="s">
        <v>2386</v>
      </c>
      <c r="D694" s="7" t="s">
        <v>19</v>
      </c>
      <c r="E694" s="7" t="s">
        <v>38</v>
      </c>
      <c r="F694" s="7" t="s">
        <v>250</v>
      </c>
      <c r="G694" s="7" t="e">
        <f t="shared" ca="1" si="24"/>
        <v>#NAME?</v>
      </c>
      <c r="H694" s="29" t="s">
        <v>227</v>
      </c>
      <c r="I694" s="29" t="s">
        <v>41</v>
      </c>
      <c r="J694" s="7" t="str">
        <f t="shared" si="30"/>
        <v>Não</v>
      </c>
      <c r="K694" s="30">
        <v>44996</v>
      </c>
      <c r="L694" s="30"/>
      <c r="M694" s="7" t="s">
        <v>138</v>
      </c>
      <c r="N694" s="31">
        <v>1.4999999999999999E-2</v>
      </c>
      <c r="O694" s="7" t="s">
        <v>29</v>
      </c>
      <c r="P694" s="32">
        <v>0.1</v>
      </c>
      <c r="Q694" s="33"/>
      <c r="R694" s="33"/>
      <c r="S694" s="7" t="s">
        <v>220</v>
      </c>
      <c r="T694" s="12" t="s">
        <v>2387</v>
      </c>
      <c r="U694" s="7" t="s">
        <v>38</v>
      </c>
      <c r="V694" s="29" t="e">
        <f t="shared" ca="1" si="25"/>
        <v>#NAME?</v>
      </c>
      <c r="W694" s="7"/>
      <c r="X694" s="7"/>
      <c r="Y694" s="34" t="s">
        <v>222</v>
      </c>
      <c r="Z694" s="35"/>
      <c r="AA694" s="36">
        <v>44996</v>
      </c>
      <c r="AB694" s="37">
        <v>49075100013462</v>
      </c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>
        <v>0</v>
      </c>
      <c r="AU694" s="35">
        <v>154173.34</v>
      </c>
      <c r="AV694" s="35">
        <v>157791.6</v>
      </c>
      <c r="AW694" s="35">
        <v>163154.20000000001</v>
      </c>
      <c r="AX694" s="35">
        <v>170043.3</v>
      </c>
      <c r="AY694" s="35">
        <v>176313.54</v>
      </c>
      <c r="AZ694" s="35">
        <v>205350.19</v>
      </c>
      <c r="BA694" s="35">
        <v>203926.09</v>
      </c>
      <c r="BB694" s="35" t="e">
        <f t="array" aca="1" ref="BB694" ca="1">_xludf.XLOOKUP(C694,'PL TOTAL D0'!A:A,'PL TOTAL D0'!C:C,"")</f>
        <v>#NAME?</v>
      </c>
    </row>
    <row r="695" spans="1:54" ht="15.75" customHeight="1">
      <c r="A695" s="28" t="s">
        <v>18</v>
      </c>
      <c r="B695" s="17" t="s">
        <v>2388</v>
      </c>
      <c r="C695" s="51" t="s">
        <v>2389</v>
      </c>
      <c r="D695" s="7" t="s">
        <v>110</v>
      </c>
      <c r="E695" s="7" t="s">
        <v>38</v>
      </c>
      <c r="F695" s="7" t="s">
        <v>571</v>
      </c>
      <c r="G695" s="7" t="e">
        <f t="shared" ca="1" si="24"/>
        <v>#NAME?</v>
      </c>
      <c r="H695" s="29" t="s">
        <v>218</v>
      </c>
      <c r="I695" s="29" t="s">
        <v>41</v>
      </c>
      <c r="J695" s="7" t="str">
        <f t="shared" si="30"/>
        <v>Não</v>
      </c>
      <c r="K695" s="30">
        <v>45177</v>
      </c>
      <c r="L695" s="30">
        <v>45449</v>
      </c>
      <c r="M695" s="7" t="s">
        <v>100</v>
      </c>
      <c r="N695" s="31">
        <v>5.0000000000000001E-3</v>
      </c>
      <c r="O695" s="7" t="s">
        <v>41</v>
      </c>
      <c r="P695" s="32">
        <v>0</v>
      </c>
      <c r="Q695" s="82"/>
      <c r="R695" s="33" t="s">
        <v>386</v>
      </c>
      <c r="S695" s="7" t="s">
        <v>220</v>
      </c>
      <c r="T695" s="7" t="s">
        <v>2390</v>
      </c>
      <c r="U695" s="7" t="s">
        <v>38</v>
      </c>
      <c r="V695" s="29" t="e">
        <f t="shared" ca="1" si="25"/>
        <v>#NAME?</v>
      </c>
      <c r="W695" s="7"/>
      <c r="X695" s="7"/>
      <c r="Y695" s="34" t="s">
        <v>222</v>
      </c>
      <c r="Z695" s="35"/>
      <c r="AA695" s="36">
        <v>45177</v>
      </c>
      <c r="AB695" s="37">
        <v>49075100007799</v>
      </c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>
        <v>218126.16</v>
      </c>
      <c r="AN695" s="35">
        <v>239118.78</v>
      </c>
      <c r="AO695" s="35">
        <v>244551.99</v>
      </c>
      <c r="AP695" s="35">
        <v>0</v>
      </c>
      <c r="AQ695" s="35">
        <v>0</v>
      </c>
      <c r="AR695" s="35">
        <v>0</v>
      </c>
      <c r="AS695" s="35">
        <v>0</v>
      </c>
      <c r="AT695" s="35">
        <v>0</v>
      </c>
      <c r="AU695" s="35">
        <v>0</v>
      </c>
      <c r="AV695" s="35">
        <v>0</v>
      </c>
      <c r="AW695" s="35">
        <v>0</v>
      </c>
      <c r="AX695" s="35">
        <v>0</v>
      </c>
      <c r="AY695" s="35">
        <v>0</v>
      </c>
      <c r="AZ695" s="35">
        <v>0</v>
      </c>
      <c r="BA695" s="35">
        <v>0</v>
      </c>
      <c r="BB695" s="35" t="e">
        <f t="array" aca="1" ref="BB695" ca="1">_xludf.XLOOKUP(C695,'PL TOTAL D0'!A:A,'PL TOTAL D0'!C:C,"")</f>
        <v>#NAME?</v>
      </c>
    </row>
    <row r="696" spans="1:54" ht="15.75" customHeight="1">
      <c r="A696" s="28" t="s">
        <v>18</v>
      </c>
      <c r="B696" s="14" t="s">
        <v>2391</v>
      </c>
      <c r="C696" s="4" t="s">
        <v>2392</v>
      </c>
      <c r="D696" s="7" t="s">
        <v>110</v>
      </c>
      <c r="E696" s="7" t="s">
        <v>38</v>
      </c>
      <c r="F696" s="7" t="s">
        <v>217</v>
      </c>
      <c r="G696" s="7" t="e">
        <f t="shared" ca="1" si="24"/>
        <v>#NAME?</v>
      </c>
      <c r="H696" s="29" t="s">
        <v>218</v>
      </c>
      <c r="I696" s="29" t="s">
        <v>41</v>
      </c>
      <c r="J696" s="7" t="str">
        <f t="shared" si="30"/>
        <v>Não</v>
      </c>
      <c r="K696" s="30">
        <v>45105</v>
      </c>
      <c r="L696" s="30">
        <v>45532</v>
      </c>
      <c r="M696" s="7" t="s">
        <v>138</v>
      </c>
      <c r="N696" s="31">
        <v>1.6E-2</v>
      </c>
      <c r="O696" s="7" t="s">
        <v>29</v>
      </c>
      <c r="P696" s="32">
        <v>0.2</v>
      </c>
      <c r="Q696" s="33"/>
      <c r="R696" s="33"/>
      <c r="S696" s="7" t="s">
        <v>264</v>
      </c>
      <c r="T696" s="7" t="s">
        <v>2393</v>
      </c>
      <c r="U696" s="7" t="s">
        <v>31</v>
      </c>
      <c r="V696" s="29" t="e">
        <f t="shared" ca="1" si="25"/>
        <v>#NAME?</v>
      </c>
      <c r="W696" s="7"/>
      <c r="X696" s="7"/>
      <c r="Y696" s="34" t="s">
        <v>330</v>
      </c>
      <c r="Z696" s="34"/>
      <c r="AA696" s="30">
        <v>45105</v>
      </c>
      <c r="AB696" s="143">
        <v>49075100008043</v>
      </c>
      <c r="AC696" s="34"/>
      <c r="AD696" s="34"/>
      <c r="AE696" s="34"/>
      <c r="AF696" s="34"/>
      <c r="AG696" s="34"/>
      <c r="AH696" s="34"/>
      <c r="AI696" s="35">
        <v>0</v>
      </c>
      <c r="AJ696" s="35">
        <v>0</v>
      </c>
      <c r="AK696" s="35">
        <v>297526.94</v>
      </c>
      <c r="AL696" s="35">
        <v>483333.15</v>
      </c>
      <c r="AM696" s="35">
        <v>491270.74</v>
      </c>
      <c r="AN696" s="35">
        <v>494652.08</v>
      </c>
      <c r="AO696" s="35">
        <v>495607.59</v>
      </c>
      <c r="AP696" s="35">
        <v>506447.09</v>
      </c>
      <c r="AQ696" s="35">
        <v>516749.55</v>
      </c>
      <c r="AR696" s="35">
        <v>505670.98</v>
      </c>
      <c r="AS696" s="35">
        <v>459026.09</v>
      </c>
      <c r="AT696" s="35">
        <v>463317.5</v>
      </c>
      <c r="AU696" s="35">
        <v>459552.18</v>
      </c>
      <c r="AV696" s="35">
        <v>456077.4</v>
      </c>
      <c r="AW696" s="35">
        <v>458283</v>
      </c>
      <c r="AX696" s="35">
        <v>433883.5</v>
      </c>
      <c r="AY696" s="35">
        <v>0</v>
      </c>
      <c r="AZ696" s="35">
        <v>0</v>
      </c>
      <c r="BA696" s="35">
        <v>0</v>
      </c>
      <c r="BB696" s="35" t="e">
        <f t="array" aca="1" ref="BB696" ca="1">_xludf.XLOOKUP(C696,'PL TOTAL D0'!A:A,'PL TOTAL D0'!C:C,"")</f>
        <v>#NAME?</v>
      </c>
    </row>
    <row r="697" spans="1:54" ht="15.75" customHeight="1">
      <c r="A697" s="28" t="s">
        <v>18</v>
      </c>
      <c r="B697" s="3" t="s">
        <v>2394</v>
      </c>
      <c r="C697" s="4" t="s">
        <v>2395</v>
      </c>
      <c r="D697" s="7" t="s">
        <v>19</v>
      </c>
      <c r="E697" s="7" t="s">
        <v>124</v>
      </c>
      <c r="F697" s="7" t="s">
        <v>354</v>
      </c>
      <c r="G697" s="7" t="e">
        <f t="shared" ca="1" si="24"/>
        <v>#NAME?</v>
      </c>
      <c r="H697" s="29" t="s">
        <v>227</v>
      </c>
      <c r="I697" s="29" t="s">
        <v>41</v>
      </c>
      <c r="J697" s="7" t="str">
        <f t="shared" si="30"/>
        <v>Não</v>
      </c>
      <c r="K697" s="30">
        <v>45162</v>
      </c>
      <c r="L697" s="7"/>
      <c r="M697" s="7" t="s">
        <v>100</v>
      </c>
      <c r="N697" s="31">
        <v>1.2E-2</v>
      </c>
      <c r="O697" s="7" t="s">
        <v>41</v>
      </c>
      <c r="P697" s="32">
        <v>0</v>
      </c>
      <c r="Q697" s="47"/>
      <c r="R697" s="47"/>
      <c r="S697" s="7" t="s">
        <v>264</v>
      </c>
      <c r="T697" s="7" t="s">
        <v>2396</v>
      </c>
      <c r="U697" s="7" t="s">
        <v>124</v>
      </c>
      <c r="V697" s="29" t="e">
        <f t="shared" ca="1" si="25"/>
        <v>#NAME?</v>
      </c>
      <c r="W697" s="7"/>
      <c r="X697" s="7"/>
      <c r="Y697" s="34" t="s">
        <v>222</v>
      </c>
      <c r="Z697" s="34"/>
      <c r="AA697" s="30">
        <v>45162</v>
      </c>
      <c r="AB697" s="143">
        <v>49075100008698</v>
      </c>
      <c r="AC697" s="34"/>
      <c r="AD697" s="34"/>
      <c r="AE697" s="34"/>
      <c r="AF697" s="34"/>
      <c r="AG697" s="34"/>
      <c r="AH697" s="34"/>
      <c r="AI697" s="35"/>
      <c r="AJ697" s="35"/>
      <c r="AK697" s="35"/>
      <c r="AL697" s="35"/>
      <c r="AM697" s="35">
        <v>450929.66</v>
      </c>
      <c r="AN697" s="35">
        <v>454884.96</v>
      </c>
      <c r="AO697" s="35">
        <v>459118.81</v>
      </c>
      <c r="AP697" s="35">
        <v>461300.92</v>
      </c>
      <c r="AQ697" s="35">
        <v>966123.99</v>
      </c>
      <c r="AR697" s="35">
        <v>975509.87</v>
      </c>
      <c r="AS697" s="35">
        <v>983112.91</v>
      </c>
      <c r="AT697" s="35">
        <v>990177.55</v>
      </c>
      <c r="AU697" s="35">
        <v>996757.63</v>
      </c>
      <c r="AV697" s="35">
        <v>1004683</v>
      </c>
      <c r="AW697" s="35">
        <v>1012349</v>
      </c>
      <c r="AX697" s="35">
        <v>1020584</v>
      </c>
      <c r="AY697" s="35">
        <v>1025027.47</v>
      </c>
      <c r="AZ697" s="35">
        <v>1032030.47</v>
      </c>
      <c r="BA697" s="35">
        <v>1041238.6</v>
      </c>
      <c r="BB697" s="35" t="e">
        <f t="array" aca="1" ref="BB697" ca="1">_xludf.XLOOKUP(C697,'PL TOTAL D0'!A:A,'PL TOTAL D0'!C:C,"")</f>
        <v>#NAME?</v>
      </c>
    </row>
    <row r="698" spans="1:54" ht="15.75" customHeight="1">
      <c r="A698" s="28" t="s">
        <v>18</v>
      </c>
      <c r="B698" s="14" t="s">
        <v>2397</v>
      </c>
      <c r="C698" s="4" t="s">
        <v>2398</v>
      </c>
      <c r="D698" s="7" t="s">
        <v>19</v>
      </c>
      <c r="E698" s="7" t="s">
        <v>124</v>
      </c>
      <c r="F698" s="7" t="s">
        <v>238</v>
      </c>
      <c r="G698" s="7" t="e">
        <f t="shared" ca="1" si="24"/>
        <v>#NAME?</v>
      </c>
      <c r="H698" s="29" t="s">
        <v>239</v>
      </c>
      <c r="I698" s="29" t="s">
        <v>1002</v>
      </c>
      <c r="J698" s="7" t="str">
        <f t="shared" si="30"/>
        <v>Não</v>
      </c>
      <c r="K698" s="30">
        <v>44998</v>
      </c>
      <c r="L698" s="7"/>
      <c r="M698" s="7" t="s">
        <v>100</v>
      </c>
      <c r="N698" s="31">
        <v>1.2E-2</v>
      </c>
      <c r="O698" s="7" t="s">
        <v>41</v>
      </c>
      <c r="P698" s="32">
        <v>0</v>
      </c>
      <c r="Q698" s="47"/>
      <c r="R698" s="47" t="s">
        <v>756</v>
      </c>
      <c r="S698" s="7" t="s">
        <v>220</v>
      </c>
      <c r="T698" s="7" t="s">
        <v>2399</v>
      </c>
      <c r="U698" s="7" t="s">
        <v>124</v>
      </c>
      <c r="V698" s="29" t="e">
        <f t="shared" ca="1" si="25"/>
        <v>#NAME?</v>
      </c>
      <c r="W698" s="7"/>
      <c r="X698" s="7"/>
      <c r="Y698" s="34" t="s">
        <v>222</v>
      </c>
      <c r="Z698" s="34"/>
      <c r="AA698" s="30">
        <v>44998</v>
      </c>
      <c r="AB698" s="143">
        <v>49075100009554</v>
      </c>
      <c r="AC698" s="34"/>
      <c r="AD698" s="34"/>
      <c r="AE698" s="34"/>
      <c r="AF698" s="34"/>
      <c r="AG698" s="34"/>
      <c r="AH698" s="35">
        <v>104644.56</v>
      </c>
      <c r="AI698" s="35">
        <v>105009.13</v>
      </c>
      <c r="AJ698" s="35">
        <v>106396.79</v>
      </c>
      <c r="AK698" s="35">
        <v>107496.6</v>
      </c>
      <c r="AL698" s="35">
        <v>108349.8</v>
      </c>
      <c r="AM698" s="35">
        <v>109392.57</v>
      </c>
      <c r="AN698" s="35">
        <v>110247.12</v>
      </c>
      <c r="AO698" s="35">
        <v>110627.56</v>
      </c>
      <c r="AP698" s="35">
        <v>111444.63</v>
      </c>
      <c r="AQ698" s="35">
        <v>112292.46</v>
      </c>
      <c r="AR698" s="35">
        <v>113253.94</v>
      </c>
      <c r="AS698" s="35">
        <v>114113.36</v>
      </c>
      <c r="AT698" s="35">
        <v>114480.81</v>
      </c>
      <c r="AU698" s="35">
        <v>115185.13</v>
      </c>
      <c r="AV698" s="35">
        <v>116080.1</v>
      </c>
      <c r="AW698" s="35">
        <v>116953.1</v>
      </c>
      <c r="AX698" s="35">
        <v>116687.6</v>
      </c>
      <c r="AY698" s="35">
        <v>117533.51</v>
      </c>
      <c r="AZ698" s="35">
        <v>118215.69</v>
      </c>
      <c r="BA698" s="35">
        <v>3189.3</v>
      </c>
      <c r="BB698" s="35" t="e">
        <f t="array" aca="1" ref="BB698" ca="1">_xludf.XLOOKUP(C698,'PL TOTAL D0'!A:A,'PL TOTAL D0'!C:C,"")</f>
        <v>#NAME?</v>
      </c>
    </row>
    <row r="699" spans="1:54" ht="15.75" customHeight="1">
      <c r="A699" s="28" t="s">
        <v>18</v>
      </c>
      <c r="B699" s="3" t="s">
        <v>2400</v>
      </c>
      <c r="C699" s="4" t="s">
        <v>2401</v>
      </c>
      <c r="D699" s="7" t="s">
        <v>110</v>
      </c>
      <c r="E699" s="7" t="s">
        <v>38</v>
      </c>
      <c r="F699" s="7" t="s">
        <v>2402</v>
      </c>
      <c r="G699" s="7" t="e">
        <f t="shared" ca="1" si="24"/>
        <v>#NAME?</v>
      </c>
      <c r="H699" s="29" t="s">
        <v>218</v>
      </c>
      <c r="I699" s="29" t="s">
        <v>41</v>
      </c>
      <c r="J699" s="7" t="str">
        <f t="shared" si="30"/>
        <v>Não</v>
      </c>
      <c r="K699" s="30">
        <v>44932</v>
      </c>
      <c r="L699" s="76">
        <v>45259</v>
      </c>
      <c r="M699" s="7" t="s">
        <v>100</v>
      </c>
      <c r="N699" s="31">
        <v>1.2E-2</v>
      </c>
      <c r="O699" s="7" t="s">
        <v>41</v>
      </c>
      <c r="P699" s="32">
        <v>0</v>
      </c>
      <c r="Q699" s="90"/>
      <c r="R699" s="90"/>
      <c r="S699" s="7" t="s">
        <v>220</v>
      </c>
      <c r="T699" s="7" t="s">
        <v>2403</v>
      </c>
      <c r="U699" s="7" t="s">
        <v>31</v>
      </c>
      <c r="V699" s="29" t="e">
        <f t="shared" ca="1" si="25"/>
        <v>#NAME?</v>
      </c>
      <c r="W699" s="7"/>
      <c r="X699" s="7"/>
      <c r="Y699" s="34"/>
      <c r="Z699" s="35"/>
      <c r="AA699" s="36">
        <v>44932</v>
      </c>
      <c r="AB699" s="37"/>
      <c r="AC699" s="35"/>
      <c r="AD699" s="35"/>
      <c r="AE699" s="35"/>
      <c r="AF699" s="35"/>
      <c r="AG699" s="35">
        <v>802748.34</v>
      </c>
      <c r="AH699" s="35">
        <v>913671.31</v>
      </c>
      <c r="AI699" s="35">
        <v>918724.54</v>
      </c>
      <c r="AJ699" s="35">
        <v>579356.6</v>
      </c>
      <c r="AK699" s="35">
        <v>583264.52</v>
      </c>
      <c r="AL699" s="35">
        <v>584594.91</v>
      </c>
      <c r="AM699" s="35">
        <v>585634.41</v>
      </c>
      <c r="AN699" s="35">
        <v>587784.24</v>
      </c>
      <c r="AO699" s="35">
        <v>588943.46</v>
      </c>
      <c r="AP699" s="35">
        <v>0</v>
      </c>
      <c r="AQ699" s="35">
        <v>0</v>
      </c>
      <c r="AR699" s="35">
        <v>0</v>
      </c>
      <c r="AS699" s="35">
        <v>0</v>
      </c>
      <c r="AT699" s="35">
        <v>0</v>
      </c>
      <c r="AU699" s="35">
        <v>0</v>
      </c>
      <c r="AV699" s="35">
        <v>0</v>
      </c>
      <c r="AW699" s="35">
        <v>0</v>
      </c>
      <c r="AX699" s="35">
        <v>0</v>
      </c>
      <c r="AY699" s="35">
        <v>0</v>
      </c>
      <c r="AZ699" s="35">
        <v>0</v>
      </c>
      <c r="BA699" s="35">
        <v>0</v>
      </c>
      <c r="BB699" s="35" t="e">
        <f t="array" aca="1" ref="BB699" ca="1">_xludf.XLOOKUP(C699,'PL TOTAL D0'!A:A,'PL TOTAL D0'!C:C,"")</f>
        <v>#NAME?</v>
      </c>
    </row>
    <row r="700" spans="1:54" ht="15.75" customHeight="1">
      <c r="A700" s="28" t="s">
        <v>18</v>
      </c>
      <c r="B700" s="3" t="s">
        <v>2404</v>
      </c>
      <c r="C700" s="4" t="s">
        <v>2405</v>
      </c>
      <c r="D700" s="7" t="s">
        <v>19</v>
      </c>
      <c r="E700" s="7" t="s">
        <v>124</v>
      </c>
      <c r="F700" s="7" t="s">
        <v>244</v>
      </c>
      <c r="G700" s="7" t="e">
        <f t="shared" ca="1" si="24"/>
        <v>#NAME?</v>
      </c>
      <c r="H700" s="29" t="s">
        <v>227</v>
      </c>
      <c r="I700" s="29" t="s">
        <v>41</v>
      </c>
      <c r="J700" s="7" t="str">
        <f t="shared" si="30"/>
        <v>Não</v>
      </c>
      <c r="K700" s="30">
        <v>44946</v>
      </c>
      <c r="L700" s="7"/>
      <c r="M700" s="7" t="s">
        <v>100</v>
      </c>
      <c r="N700" s="31">
        <v>7.0000000000000001E-3</v>
      </c>
      <c r="O700" s="7" t="s">
        <v>41</v>
      </c>
      <c r="P700" s="32">
        <v>0</v>
      </c>
      <c r="Q700" s="90"/>
      <c r="R700" s="90"/>
      <c r="S700" s="7" t="s">
        <v>220</v>
      </c>
      <c r="T700" s="7" t="s">
        <v>2406</v>
      </c>
      <c r="U700" s="7" t="s">
        <v>124</v>
      </c>
      <c r="V700" s="29" t="e">
        <f t="shared" ca="1" si="25"/>
        <v>#NAME?</v>
      </c>
      <c r="W700" s="7"/>
      <c r="X700" s="7"/>
      <c r="Y700" s="34" t="s">
        <v>222</v>
      </c>
      <c r="Z700" s="35"/>
      <c r="AA700" s="36">
        <v>44946</v>
      </c>
      <c r="AB700" s="37">
        <v>49075100006318</v>
      </c>
      <c r="AC700" s="35"/>
      <c r="AD700" s="35"/>
      <c r="AE700" s="35"/>
      <c r="AF700" s="35">
        <v>849130.06</v>
      </c>
      <c r="AG700" s="35">
        <v>876298.99</v>
      </c>
      <c r="AH700" s="35">
        <v>877861.49</v>
      </c>
      <c r="AI700" s="35">
        <v>883858.74</v>
      </c>
      <c r="AJ700" s="35">
        <v>890507.37</v>
      </c>
      <c r="AK700" s="35">
        <v>896950.17</v>
      </c>
      <c r="AL700" s="35">
        <v>904259.97</v>
      </c>
      <c r="AM700" s="35">
        <v>912107.56</v>
      </c>
      <c r="AN700" s="35">
        <v>929489.91</v>
      </c>
      <c r="AO700" s="35">
        <v>937853.27</v>
      </c>
      <c r="AP700" s="35">
        <v>969637</v>
      </c>
      <c r="AQ700" s="35">
        <v>987498.22</v>
      </c>
      <c r="AR700" s="35">
        <v>895831.28</v>
      </c>
      <c r="AS700" s="35">
        <v>1000404.98</v>
      </c>
      <c r="AT700" s="35">
        <v>1153441.8799999999</v>
      </c>
      <c r="AU700" s="35">
        <v>1296844.74</v>
      </c>
      <c r="AV700" s="35">
        <v>1307658</v>
      </c>
      <c r="AW700" s="35">
        <v>1302396</v>
      </c>
      <c r="AX700" s="35">
        <v>1270676</v>
      </c>
      <c r="AY700" s="35">
        <v>1278749.1399999999</v>
      </c>
      <c r="AZ700" s="35">
        <v>1286402.8</v>
      </c>
      <c r="BA700" s="35">
        <v>1266814.98</v>
      </c>
      <c r="BB700" s="35" t="e">
        <f t="array" aca="1" ref="BB700" ca="1">_xludf.XLOOKUP(C700,'PL TOTAL D0'!A:A,'PL TOTAL D0'!C:C,"")</f>
        <v>#NAME?</v>
      </c>
    </row>
    <row r="701" spans="1:54" ht="15.75" customHeight="1">
      <c r="A701" s="28" t="s">
        <v>18</v>
      </c>
      <c r="B701" s="3" t="s">
        <v>2407</v>
      </c>
      <c r="C701" s="4" t="s">
        <v>2408</v>
      </c>
      <c r="D701" s="7" t="s">
        <v>19</v>
      </c>
      <c r="E701" s="7" t="s">
        <v>124</v>
      </c>
      <c r="F701" s="7" t="s">
        <v>244</v>
      </c>
      <c r="G701" s="7" t="e">
        <f t="shared" ca="1" si="24"/>
        <v>#NAME?</v>
      </c>
      <c r="H701" s="29" t="s">
        <v>227</v>
      </c>
      <c r="I701" s="29" t="s">
        <v>41</v>
      </c>
      <c r="J701" s="7" t="str">
        <f t="shared" si="30"/>
        <v>Sim</v>
      </c>
      <c r="K701" s="30">
        <v>45030</v>
      </c>
      <c r="L701" s="7"/>
      <c r="M701" s="7" t="s">
        <v>100</v>
      </c>
      <c r="N701" s="31">
        <v>1.2E-2</v>
      </c>
      <c r="O701" s="7" t="s">
        <v>41</v>
      </c>
      <c r="P701" s="32">
        <v>0</v>
      </c>
      <c r="Q701" s="33" t="s">
        <v>2409</v>
      </c>
      <c r="R701" s="90"/>
      <c r="S701" s="7" t="s">
        <v>220</v>
      </c>
      <c r="T701" s="7" t="s">
        <v>2406</v>
      </c>
      <c r="U701" s="7" t="s">
        <v>124</v>
      </c>
      <c r="V701" s="29" t="e">
        <f t="shared" ca="1" si="25"/>
        <v>#NAME?</v>
      </c>
      <c r="W701" s="7"/>
      <c r="X701" s="7"/>
      <c r="Y701" s="34" t="s">
        <v>222</v>
      </c>
      <c r="Z701" s="35"/>
      <c r="AA701" s="36">
        <v>45030</v>
      </c>
      <c r="AB701" s="37">
        <v>49075100008809</v>
      </c>
      <c r="AC701" s="35"/>
      <c r="AD701" s="35"/>
      <c r="AE701" s="35"/>
      <c r="AF701" s="35"/>
      <c r="AG701" s="35"/>
      <c r="AH701" s="35">
        <v>0</v>
      </c>
      <c r="AI701" s="35">
        <v>49866.06</v>
      </c>
      <c r="AJ701" s="35">
        <v>50389.96</v>
      </c>
      <c r="AK701" s="35">
        <v>50830.05</v>
      </c>
      <c r="AL701" s="35">
        <v>51225.61</v>
      </c>
      <c r="AM701" s="35">
        <v>51722.59</v>
      </c>
      <c r="AN701" s="35">
        <v>52143.83</v>
      </c>
      <c r="AO701" s="35">
        <v>52450.33</v>
      </c>
      <c r="AP701" s="35">
        <v>52839.24</v>
      </c>
      <c r="AQ701" s="35">
        <v>53233.35</v>
      </c>
      <c r="AR701" s="35">
        <v>53566.67</v>
      </c>
      <c r="AS701" s="35">
        <v>53987.41</v>
      </c>
      <c r="AT701" s="35">
        <v>154454.13</v>
      </c>
      <c r="AU701" s="35">
        <v>205889.6</v>
      </c>
      <c r="AV701" s="35">
        <v>207476.4</v>
      </c>
      <c r="AW701" s="35">
        <v>209130</v>
      </c>
      <c r="AX701" s="35">
        <v>210907.1</v>
      </c>
      <c r="AY701" s="35">
        <v>212644.44</v>
      </c>
      <c r="AZ701" s="35">
        <v>213939.12</v>
      </c>
      <c r="BA701" s="35">
        <v>215564.97</v>
      </c>
      <c r="BB701" s="35" t="e">
        <f t="array" aca="1" ref="BB701" ca="1">_xludf.XLOOKUP(C701,'PL TOTAL D0'!A:A,'PL TOTAL D0'!C:C,"")</f>
        <v>#NAME?</v>
      </c>
    </row>
    <row r="702" spans="1:54" ht="15.75" customHeight="1">
      <c r="A702" s="28" t="s">
        <v>18</v>
      </c>
      <c r="B702" s="3" t="s">
        <v>2410</v>
      </c>
      <c r="C702" s="4" t="s">
        <v>2411</v>
      </c>
      <c r="D702" s="7" t="s">
        <v>19</v>
      </c>
      <c r="E702" s="7" t="s">
        <v>124</v>
      </c>
      <c r="F702" s="7" t="s">
        <v>354</v>
      </c>
      <c r="G702" s="7" t="e">
        <f t="shared" ca="1" si="24"/>
        <v>#NAME?</v>
      </c>
      <c r="H702" s="29" t="s">
        <v>227</v>
      </c>
      <c r="I702" s="29" t="s">
        <v>41</v>
      </c>
      <c r="J702" s="7" t="str">
        <f t="shared" si="30"/>
        <v>Não</v>
      </c>
      <c r="K702" s="30">
        <v>45086</v>
      </c>
      <c r="L702" s="7"/>
      <c r="M702" s="7" t="s">
        <v>100</v>
      </c>
      <c r="N702" s="31">
        <v>1.2E-2</v>
      </c>
      <c r="O702" s="7" t="s">
        <v>41</v>
      </c>
      <c r="P702" s="32">
        <v>0</v>
      </c>
      <c r="Q702" s="90"/>
      <c r="R702" s="90"/>
      <c r="S702" s="7" t="s">
        <v>220</v>
      </c>
      <c r="T702" s="7" t="s">
        <v>2412</v>
      </c>
      <c r="U702" s="7" t="s">
        <v>124</v>
      </c>
      <c r="V702" s="29" t="e">
        <f t="shared" ca="1" si="25"/>
        <v>#NAME?</v>
      </c>
      <c r="W702" s="7"/>
      <c r="X702" s="7"/>
      <c r="Y702" s="34" t="s">
        <v>222</v>
      </c>
      <c r="Z702" s="35"/>
      <c r="AA702" s="36">
        <v>45086</v>
      </c>
      <c r="AB702" s="37">
        <v>49075100009856</v>
      </c>
      <c r="AC702" s="35"/>
      <c r="AD702" s="35"/>
      <c r="AE702" s="35"/>
      <c r="AF702" s="35"/>
      <c r="AG702" s="35"/>
      <c r="AH702" s="35"/>
      <c r="AI702" s="35">
        <v>0</v>
      </c>
      <c r="AJ702" s="35">
        <v>0</v>
      </c>
      <c r="AK702" s="35">
        <v>449191.02</v>
      </c>
      <c r="AL702" s="35">
        <v>451876.08</v>
      </c>
      <c r="AM702" s="35">
        <v>454771.05</v>
      </c>
      <c r="AN702" s="35">
        <v>454815.67</v>
      </c>
      <c r="AO702" s="35">
        <v>455268.96</v>
      </c>
      <c r="AP702" s="35">
        <v>459331.33</v>
      </c>
      <c r="AQ702" s="35">
        <v>463926.66</v>
      </c>
      <c r="AR702" s="35">
        <v>467515.65</v>
      </c>
      <c r="AS702" s="35">
        <v>470343.37</v>
      </c>
      <c r="AT702" s="35">
        <v>473331.37</v>
      </c>
      <c r="AU702" s="35">
        <v>471690.23999999999</v>
      </c>
      <c r="AV702" s="35">
        <v>474405</v>
      </c>
      <c r="AW702" s="35">
        <v>475544</v>
      </c>
      <c r="AX702" s="35">
        <v>479360.8</v>
      </c>
      <c r="AY702" s="35">
        <v>482041.75</v>
      </c>
      <c r="AZ702" s="35">
        <v>482934.06</v>
      </c>
      <c r="BA702" s="35">
        <v>487207.78</v>
      </c>
      <c r="BB702" s="35" t="e">
        <f t="array" aca="1" ref="BB702" ca="1">_xludf.XLOOKUP(C702,'PL TOTAL D0'!A:A,'PL TOTAL D0'!C:C,"")</f>
        <v>#NAME?</v>
      </c>
    </row>
    <row r="703" spans="1:54" ht="15.75" customHeight="1">
      <c r="A703" s="28" t="s">
        <v>18</v>
      </c>
      <c r="B703" s="3" t="s">
        <v>2413</v>
      </c>
      <c r="C703" s="4" t="s">
        <v>2414</v>
      </c>
      <c r="D703" s="7" t="s">
        <v>143</v>
      </c>
      <c r="E703" s="7" t="s">
        <v>38</v>
      </c>
      <c r="F703" s="7" t="s">
        <v>272</v>
      </c>
      <c r="G703" s="7" t="e">
        <f t="shared" ca="1" si="24"/>
        <v>#NAME?</v>
      </c>
      <c r="H703" s="29" t="s">
        <v>227</v>
      </c>
      <c r="I703" s="29" t="s">
        <v>41</v>
      </c>
      <c r="J703" s="7" t="str">
        <f t="shared" si="30"/>
        <v>Não</v>
      </c>
      <c r="K703" s="30">
        <v>45504</v>
      </c>
      <c r="L703" s="7"/>
      <c r="M703" s="7" t="s">
        <v>100</v>
      </c>
      <c r="N703" s="31">
        <v>1.2E-2</v>
      </c>
      <c r="O703" s="7" t="s">
        <v>41</v>
      </c>
      <c r="P703" s="32">
        <v>0</v>
      </c>
      <c r="Q703" s="90"/>
      <c r="R703" s="90"/>
      <c r="S703" s="7" t="s">
        <v>220</v>
      </c>
      <c r="T703" s="7" t="s">
        <v>2415</v>
      </c>
      <c r="U703" s="7" t="s">
        <v>38</v>
      </c>
      <c r="V703" s="29" t="e">
        <f t="shared" ca="1" si="25"/>
        <v>#NAME?</v>
      </c>
      <c r="W703" s="7"/>
      <c r="X703" s="7" t="s">
        <v>32</v>
      </c>
      <c r="Y703" s="34" t="s">
        <v>222</v>
      </c>
      <c r="Z703" s="35"/>
      <c r="AA703" s="36">
        <v>45504</v>
      </c>
      <c r="AB703" s="37">
        <v>49075100015414</v>
      </c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>
        <v>326915.3</v>
      </c>
      <c r="AY703" s="35">
        <v>146594.4</v>
      </c>
      <c r="AZ703" s="35">
        <v>70434.559999999998</v>
      </c>
      <c r="BA703" s="35">
        <v>78423.87</v>
      </c>
      <c r="BB703" s="35" t="e">
        <f t="array" aca="1" ref="BB703" ca="1">_xludf.XLOOKUP(C703,'PL TOTAL D0'!A:A,'PL TOTAL D0'!C:C,"")</f>
        <v>#NAME?</v>
      </c>
    </row>
    <row r="704" spans="1:54" ht="15.75" customHeight="1">
      <c r="A704" s="28" t="s">
        <v>18</v>
      </c>
      <c r="B704" s="3" t="s">
        <v>2416</v>
      </c>
      <c r="C704" s="4" t="s">
        <v>2417</v>
      </c>
      <c r="D704" s="7" t="s">
        <v>19</v>
      </c>
      <c r="E704" s="7" t="s">
        <v>38</v>
      </c>
      <c r="F704" s="7" t="s">
        <v>99</v>
      </c>
      <c r="G704" s="7" t="e">
        <f t="shared" ca="1" si="24"/>
        <v>#NAME?</v>
      </c>
      <c r="H704" s="29" t="s">
        <v>227</v>
      </c>
      <c r="I704" s="29" t="s">
        <v>41</v>
      </c>
      <c r="J704" s="7" t="str">
        <f t="shared" si="30"/>
        <v>Sim</v>
      </c>
      <c r="K704" s="30">
        <v>44992</v>
      </c>
      <c r="L704" s="7"/>
      <c r="M704" s="7" t="s">
        <v>100</v>
      </c>
      <c r="N704" s="31">
        <v>8.0000000000000002E-3</v>
      </c>
      <c r="O704" s="7" t="s">
        <v>41</v>
      </c>
      <c r="P704" s="32">
        <v>0</v>
      </c>
      <c r="Q704" s="33" t="s">
        <v>2418</v>
      </c>
      <c r="R704" s="90"/>
      <c r="S704" s="7" t="s">
        <v>220</v>
      </c>
      <c r="T704" s="7" t="s">
        <v>2419</v>
      </c>
      <c r="U704" s="7" t="s">
        <v>38</v>
      </c>
      <c r="V704" s="29" t="e">
        <f t="shared" ca="1" si="25"/>
        <v>#NAME?</v>
      </c>
      <c r="W704" s="7"/>
      <c r="X704" s="7"/>
      <c r="Y704" s="34" t="s">
        <v>222</v>
      </c>
      <c r="Z704" s="35"/>
      <c r="AA704" s="36">
        <v>44992</v>
      </c>
      <c r="AB704" s="37">
        <v>49075100010218</v>
      </c>
      <c r="AC704" s="35"/>
      <c r="AD704" s="35"/>
      <c r="AE704" s="35"/>
      <c r="AF704" s="35"/>
      <c r="AG704" s="35">
        <v>0</v>
      </c>
      <c r="AH704" s="35">
        <v>1893864.24</v>
      </c>
      <c r="AI704" s="35">
        <v>2000594.47</v>
      </c>
      <c r="AJ704" s="35">
        <v>2168757.62</v>
      </c>
      <c r="AK704" s="35">
        <v>2206209.9</v>
      </c>
      <c r="AL704" s="35">
        <v>2223135.83</v>
      </c>
      <c r="AM704" s="35">
        <v>2249409.44</v>
      </c>
      <c r="AN704" s="35">
        <v>2268957.7999999998</v>
      </c>
      <c r="AO704" s="35">
        <v>2277468.7799999998</v>
      </c>
      <c r="AP704" s="35">
        <v>2351206.0299999998</v>
      </c>
      <c r="AQ704" s="35">
        <v>2493194.17</v>
      </c>
      <c r="AR704" s="35">
        <v>2548688.83</v>
      </c>
      <c r="AS704" s="35">
        <v>2571543.79</v>
      </c>
      <c r="AT704" s="35">
        <v>2795806.8</v>
      </c>
      <c r="AU704" s="35">
        <v>2804842.65</v>
      </c>
      <c r="AV704" s="35">
        <v>2877093</v>
      </c>
      <c r="AW704" s="35">
        <v>2894067</v>
      </c>
      <c r="AX704" s="35">
        <v>3012925</v>
      </c>
      <c r="AY704" s="35">
        <v>3361939.86</v>
      </c>
      <c r="AZ704" s="35">
        <v>3380002.9</v>
      </c>
      <c r="BA704" s="35">
        <v>3408409.97</v>
      </c>
      <c r="BB704" s="35" t="e">
        <f t="array" aca="1" ref="BB704" ca="1">_xludf.XLOOKUP(C704,'PL TOTAL D0'!A:A,'PL TOTAL D0'!C:C,"")</f>
        <v>#NAME?</v>
      </c>
    </row>
    <row r="705" spans="1:54" ht="15.75" customHeight="1">
      <c r="A705" s="28" t="s">
        <v>18</v>
      </c>
      <c r="B705" s="3" t="s">
        <v>2420</v>
      </c>
      <c r="C705" s="4" t="s">
        <v>2421</v>
      </c>
      <c r="D705" s="7" t="s">
        <v>19</v>
      </c>
      <c r="E705" s="7" t="s">
        <v>38</v>
      </c>
      <c r="F705" s="7" t="s">
        <v>871</v>
      </c>
      <c r="G705" s="7" t="e">
        <f t="shared" ca="1" si="24"/>
        <v>#NAME?</v>
      </c>
      <c r="H705" s="29" t="s">
        <v>245</v>
      </c>
      <c r="I705" s="29" t="s">
        <v>298</v>
      </c>
      <c r="J705" s="7" t="str">
        <f t="shared" si="30"/>
        <v>Não</v>
      </c>
      <c r="K705" s="30">
        <v>45544</v>
      </c>
      <c r="L705" s="7"/>
      <c r="M705" s="7" t="s">
        <v>100</v>
      </c>
      <c r="N705" s="31">
        <v>1.2E-2</v>
      </c>
      <c r="O705" s="7" t="s">
        <v>41</v>
      </c>
      <c r="P705" s="32">
        <v>0</v>
      </c>
      <c r="Q705" s="33"/>
      <c r="R705" s="90"/>
      <c r="S705" s="7" t="s">
        <v>220</v>
      </c>
      <c r="T705" s="7" t="s">
        <v>2422</v>
      </c>
      <c r="U705" s="7" t="s">
        <v>38</v>
      </c>
      <c r="V705" s="29" t="e">
        <f t="shared" ca="1" si="25"/>
        <v>#NAME?</v>
      </c>
      <c r="W705" s="7"/>
      <c r="X705" s="7" t="s">
        <v>230</v>
      </c>
      <c r="Y705" s="34"/>
      <c r="Z705" s="35"/>
      <c r="AA705" s="35"/>
      <c r="AB705" s="37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>
        <v>0</v>
      </c>
      <c r="BA705" s="35">
        <v>0</v>
      </c>
      <c r="BB705" s="35" t="e">
        <f t="array" aca="1" ref="BB705" ca="1">_xludf.XLOOKUP(C705,'PL TOTAL D0'!A:A,'PL TOTAL D0'!C:C,"")</f>
        <v>#NAME?</v>
      </c>
    </row>
    <row r="706" spans="1:54" ht="15.75" customHeight="1">
      <c r="A706" s="28" t="s">
        <v>18</v>
      </c>
      <c r="B706" s="3" t="s">
        <v>2423</v>
      </c>
      <c r="C706" s="4" t="s">
        <v>2424</v>
      </c>
      <c r="D706" s="7" t="s">
        <v>110</v>
      </c>
      <c r="E706" s="7" t="s">
        <v>38</v>
      </c>
      <c r="F706" s="7" t="s">
        <v>279</v>
      </c>
      <c r="G706" s="7" t="e">
        <f t="shared" ca="1" si="24"/>
        <v>#NAME?</v>
      </c>
      <c r="H706" s="29" t="s">
        <v>239</v>
      </c>
      <c r="I706" s="29" t="s">
        <v>280</v>
      </c>
      <c r="J706" s="7" t="str">
        <f t="shared" si="30"/>
        <v>Sim</v>
      </c>
      <c r="K706" s="30">
        <v>45455</v>
      </c>
      <c r="L706" s="7"/>
      <c r="M706" s="7" t="s">
        <v>87</v>
      </c>
      <c r="N706" s="31">
        <v>3.0000000000000001E-3</v>
      </c>
      <c r="O706" s="7" t="s">
        <v>41</v>
      </c>
      <c r="P706" s="32">
        <v>0</v>
      </c>
      <c r="Q706" s="33" t="s">
        <v>281</v>
      </c>
      <c r="R706" s="90"/>
      <c r="S706" s="7" t="s">
        <v>220</v>
      </c>
      <c r="T706" s="7" t="s">
        <v>2425</v>
      </c>
      <c r="U706" s="7" t="s">
        <v>112</v>
      </c>
      <c r="V706" s="29" t="e">
        <f t="shared" ca="1" si="25"/>
        <v>#NAME?</v>
      </c>
      <c r="W706" s="7"/>
      <c r="X706" s="7" t="s">
        <v>32</v>
      </c>
      <c r="Y706" s="34" t="s">
        <v>222</v>
      </c>
      <c r="Z706" s="35"/>
      <c r="AA706" s="36">
        <v>45455</v>
      </c>
      <c r="AB706" s="37">
        <v>49075100014876</v>
      </c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>
        <v>0</v>
      </c>
      <c r="AX706" s="35">
        <v>0</v>
      </c>
      <c r="AY706" s="35">
        <v>0</v>
      </c>
      <c r="AZ706" s="35">
        <v>0</v>
      </c>
      <c r="BA706" s="35">
        <v>0</v>
      </c>
      <c r="BB706" s="35" t="e">
        <f t="array" aca="1" ref="BB706" ca="1">_xludf.XLOOKUP(C706,'PL TOTAL D0'!A:A,'PL TOTAL D0'!C:C,"")</f>
        <v>#NAME?</v>
      </c>
    </row>
    <row r="707" spans="1:54" ht="15.75" customHeight="1">
      <c r="A707" s="28" t="s">
        <v>18</v>
      </c>
      <c r="B707" s="3" t="s">
        <v>2426</v>
      </c>
      <c r="C707" s="4" t="s">
        <v>2427</v>
      </c>
      <c r="D707" s="7" t="s">
        <v>19</v>
      </c>
      <c r="E707" s="7" t="s">
        <v>20</v>
      </c>
      <c r="F707" s="7" t="s">
        <v>290</v>
      </c>
      <c r="G707" s="7" t="e">
        <f t="shared" ca="1" si="24"/>
        <v>#NAME?</v>
      </c>
      <c r="H707" s="29" t="s">
        <v>227</v>
      </c>
      <c r="I707" s="29" t="s">
        <v>41</v>
      </c>
      <c r="J707" s="7" t="str">
        <f t="shared" si="30"/>
        <v>Não</v>
      </c>
      <c r="K707" s="30">
        <v>45260</v>
      </c>
      <c r="L707" s="7"/>
      <c r="M707" s="7" t="s">
        <v>132</v>
      </c>
      <c r="N707" s="31">
        <v>2.5000000000000001E-2</v>
      </c>
      <c r="O707" s="7" t="s">
        <v>260</v>
      </c>
      <c r="P707" s="32">
        <v>0.2</v>
      </c>
      <c r="Q707" s="47"/>
      <c r="R707" s="33"/>
      <c r="S707" s="7" t="s">
        <v>220</v>
      </c>
      <c r="T707" s="7" t="s">
        <v>2428</v>
      </c>
      <c r="U707" s="7" t="s">
        <v>94</v>
      </c>
      <c r="V707" s="29" t="e">
        <f t="shared" ca="1" si="25"/>
        <v>#NAME?</v>
      </c>
      <c r="W707" s="7"/>
      <c r="X707" s="7"/>
      <c r="Y707" s="34" t="s">
        <v>222</v>
      </c>
      <c r="Z707" s="35"/>
      <c r="AA707" s="36">
        <v>45260</v>
      </c>
      <c r="AB707" s="37">
        <v>49075100012776</v>
      </c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>
        <v>0</v>
      </c>
      <c r="AQ707" s="35">
        <v>36835.9</v>
      </c>
      <c r="AR707" s="35">
        <v>36047.550000000003</v>
      </c>
      <c r="AS707" s="35">
        <v>38109.64</v>
      </c>
      <c r="AT707" s="35">
        <v>40194.980000000003</v>
      </c>
      <c r="AU707" s="35">
        <v>40411.360000000001</v>
      </c>
      <c r="AV707" s="35">
        <v>40485.71</v>
      </c>
      <c r="AW707" s="35">
        <v>42057.79</v>
      </c>
      <c r="AX707" s="35">
        <v>44682.2</v>
      </c>
      <c r="AY707" s="35">
        <v>47011.6</v>
      </c>
      <c r="AZ707" s="35">
        <v>47642.84</v>
      </c>
      <c r="BA707" s="35">
        <v>47009.81</v>
      </c>
      <c r="BB707" s="35" t="e">
        <f t="array" aca="1" ref="BB707" ca="1">_xludf.XLOOKUP(C707,'PL TOTAL D0'!A:A,'PL TOTAL D0'!C:C,"")</f>
        <v>#NAME?</v>
      </c>
    </row>
    <row r="708" spans="1:54" ht="15.75" customHeight="1">
      <c r="A708" s="28" t="s">
        <v>18</v>
      </c>
      <c r="B708" s="3" t="s">
        <v>2426</v>
      </c>
      <c r="C708" s="4" t="s">
        <v>2429</v>
      </c>
      <c r="D708" s="7" t="s">
        <v>19</v>
      </c>
      <c r="E708" s="7" t="s">
        <v>20</v>
      </c>
      <c r="F708" s="7" t="s">
        <v>290</v>
      </c>
      <c r="G708" s="7" t="e">
        <f t="shared" ca="1" si="24"/>
        <v>#NAME?</v>
      </c>
      <c r="H708" s="29" t="s">
        <v>227</v>
      </c>
      <c r="I708" s="29" t="s">
        <v>41</v>
      </c>
      <c r="J708" s="7" t="str">
        <f t="shared" si="30"/>
        <v>Não</v>
      </c>
      <c r="K708" s="30">
        <v>45071</v>
      </c>
      <c r="L708" s="7"/>
      <c r="M708" s="7" t="s">
        <v>28</v>
      </c>
      <c r="N708" s="31">
        <v>1.2E-2</v>
      </c>
      <c r="O708" s="7" t="s">
        <v>41</v>
      </c>
      <c r="P708" s="32">
        <v>0</v>
      </c>
      <c r="Q708" s="47"/>
      <c r="R708" s="33" t="s">
        <v>2430</v>
      </c>
      <c r="S708" s="7" t="s">
        <v>220</v>
      </c>
      <c r="T708" s="7" t="s">
        <v>2428</v>
      </c>
      <c r="U708" s="7" t="s">
        <v>94</v>
      </c>
      <c r="V708" s="29" t="e">
        <f t="shared" ca="1" si="25"/>
        <v>#NAME?</v>
      </c>
      <c r="W708" s="7"/>
      <c r="X708" s="7"/>
      <c r="Y708" s="34" t="s">
        <v>222</v>
      </c>
      <c r="Z708" s="35"/>
      <c r="AA708" s="36">
        <v>45071</v>
      </c>
      <c r="AB708" s="37">
        <v>49075100007411</v>
      </c>
      <c r="AC708" s="35"/>
      <c r="AD708" s="35"/>
      <c r="AE708" s="35"/>
      <c r="AF708" s="35"/>
      <c r="AG708" s="35"/>
      <c r="AH708" s="35">
        <v>0</v>
      </c>
      <c r="AI708" s="35">
        <v>4494.3599999999997</v>
      </c>
      <c r="AJ708" s="35">
        <v>9048.26</v>
      </c>
      <c r="AK708" s="35">
        <v>59569.73</v>
      </c>
      <c r="AL708" s="35">
        <v>64630.92</v>
      </c>
      <c r="AM708" s="35">
        <v>69593.19</v>
      </c>
      <c r="AN708" s="35">
        <v>73684.92</v>
      </c>
      <c r="AO708" s="35">
        <v>78381.66</v>
      </c>
      <c r="AP708" s="35">
        <v>83617.39</v>
      </c>
      <c r="AQ708" s="35">
        <v>89160.8</v>
      </c>
      <c r="AR708" s="35">
        <v>93530.33</v>
      </c>
      <c r="AS708" s="35">
        <v>98857.87</v>
      </c>
      <c r="AT708" s="35">
        <v>104300</v>
      </c>
      <c r="AU708" s="35">
        <v>108339.94</v>
      </c>
      <c r="AV708" s="35">
        <v>113573.9</v>
      </c>
      <c r="AW708" s="35">
        <v>119364.1</v>
      </c>
      <c r="AX708" s="35">
        <v>120568.2</v>
      </c>
      <c r="AY708" s="35">
        <v>131829.78</v>
      </c>
      <c r="AZ708" s="35">
        <v>137282.44</v>
      </c>
      <c r="BA708" s="35">
        <v>142399.06</v>
      </c>
      <c r="BB708" s="35" t="e">
        <f t="array" aca="1" ref="BB708" ca="1">_xludf.XLOOKUP(C708,'PL TOTAL D0'!A:A,'PL TOTAL D0'!C:C,"")</f>
        <v>#NAME?</v>
      </c>
    </row>
    <row r="709" spans="1:54" ht="15.75" customHeight="1">
      <c r="A709" s="28" t="s">
        <v>18</v>
      </c>
      <c r="B709" s="3" t="s">
        <v>2431</v>
      </c>
      <c r="C709" s="4" t="s">
        <v>2432</v>
      </c>
      <c r="D709" s="7" t="s">
        <v>19</v>
      </c>
      <c r="E709" s="7" t="s">
        <v>124</v>
      </c>
      <c r="F709" s="7" t="s">
        <v>404</v>
      </c>
      <c r="G709" s="7" t="e">
        <f t="shared" ca="1" si="24"/>
        <v>#NAME?</v>
      </c>
      <c r="H709" s="29" t="s">
        <v>227</v>
      </c>
      <c r="I709" s="29" t="s">
        <v>41</v>
      </c>
      <c r="J709" s="7" t="str">
        <f t="shared" si="30"/>
        <v>Não</v>
      </c>
      <c r="K709" s="30">
        <v>44951</v>
      </c>
      <c r="L709" s="7"/>
      <c r="M709" s="7" t="s">
        <v>420</v>
      </c>
      <c r="N709" s="31">
        <v>2.5000000000000001E-2</v>
      </c>
      <c r="O709" s="7" t="s">
        <v>29</v>
      </c>
      <c r="P709" s="32">
        <v>0.2</v>
      </c>
      <c r="Q709" s="90"/>
      <c r="R709" s="90"/>
      <c r="S709" s="7" t="s">
        <v>220</v>
      </c>
      <c r="T709" s="7" t="s">
        <v>2433</v>
      </c>
      <c r="U709" s="7" t="s">
        <v>38</v>
      </c>
      <c r="V709" s="29" t="e">
        <f t="shared" ca="1" si="25"/>
        <v>#NAME?</v>
      </c>
      <c r="W709" s="7"/>
      <c r="X709" s="7"/>
      <c r="Y709" s="34" t="s">
        <v>330</v>
      </c>
      <c r="Z709" s="35"/>
      <c r="AA709" s="36">
        <v>44951</v>
      </c>
      <c r="AB709" s="37">
        <v>49075100006326</v>
      </c>
      <c r="AC709" s="35"/>
      <c r="AD709" s="35"/>
      <c r="AE709" s="35">
        <v>0.5</v>
      </c>
      <c r="AF709" s="35">
        <v>129462.59</v>
      </c>
      <c r="AG709" s="35">
        <v>144797.29</v>
      </c>
      <c r="AH709" s="35">
        <v>145316.60999999999</v>
      </c>
      <c r="AI709" s="35">
        <v>145842.39000000001</v>
      </c>
      <c r="AJ709" s="35">
        <v>147938.64000000001</v>
      </c>
      <c r="AK709" s="35">
        <v>152357.62</v>
      </c>
      <c r="AL709" s="35">
        <v>156012.54999999999</v>
      </c>
      <c r="AM709" s="35">
        <v>154568.79999999999</v>
      </c>
      <c r="AN709" s="35">
        <v>194407.84</v>
      </c>
      <c r="AO709" s="35">
        <v>193488.64000000001</v>
      </c>
      <c r="AP709" s="35">
        <v>200174.42</v>
      </c>
      <c r="AQ709" s="35">
        <v>205376.18</v>
      </c>
      <c r="AR709" s="35">
        <v>197933</v>
      </c>
      <c r="AS709" s="35">
        <v>199573.02</v>
      </c>
      <c r="AT709" s="35">
        <v>216644.68</v>
      </c>
      <c r="AU709" s="35">
        <v>213157.32</v>
      </c>
      <c r="AV709" s="35">
        <v>210811.6</v>
      </c>
      <c r="AW709" s="35">
        <v>211610.3</v>
      </c>
      <c r="AX709" s="35">
        <v>214411.1</v>
      </c>
      <c r="AY709" s="35">
        <v>217437.52</v>
      </c>
      <c r="AZ709" s="35">
        <v>226060.94</v>
      </c>
      <c r="BA709" s="35">
        <v>221610.92</v>
      </c>
      <c r="BB709" s="35" t="e">
        <f t="array" aca="1" ref="BB709" ca="1">_xludf.XLOOKUP(C709,'PL TOTAL D0'!A:A,'PL TOTAL D0'!C:C,"")</f>
        <v>#NAME?</v>
      </c>
    </row>
    <row r="710" spans="1:54" ht="15.75" customHeight="1">
      <c r="A710" s="28" t="s">
        <v>18</v>
      </c>
      <c r="B710" s="3" t="s">
        <v>2434</v>
      </c>
      <c r="C710" s="4" t="s">
        <v>2435</v>
      </c>
      <c r="D710" s="7" t="s">
        <v>19</v>
      </c>
      <c r="E710" s="7" t="s">
        <v>38</v>
      </c>
      <c r="F710" s="7" t="s">
        <v>99</v>
      </c>
      <c r="G710" s="7" t="e">
        <f t="shared" ca="1" si="24"/>
        <v>#NAME?</v>
      </c>
      <c r="H710" s="29" t="s">
        <v>239</v>
      </c>
      <c r="I710" s="29" t="s">
        <v>240</v>
      </c>
      <c r="J710" s="7" t="str">
        <f t="shared" si="30"/>
        <v>Não</v>
      </c>
      <c r="K710" s="30">
        <v>45042</v>
      </c>
      <c r="L710" s="7"/>
      <c r="M710" s="7" t="s">
        <v>420</v>
      </c>
      <c r="N710" s="31">
        <v>0.02</v>
      </c>
      <c r="O710" s="7" t="s">
        <v>29</v>
      </c>
      <c r="P710" s="32">
        <v>0.2</v>
      </c>
      <c r="Q710" s="33"/>
      <c r="R710" s="46" t="s">
        <v>2436</v>
      </c>
      <c r="S710" s="7" t="s">
        <v>220</v>
      </c>
      <c r="T710" s="7" t="s">
        <v>2437</v>
      </c>
      <c r="U710" s="7" t="s">
        <v>38</v>
      </c>
      <c r="V710" s="29" t="e">
        <f t="shared" ca="1" si="25"/>
        <v>#NAME?</v>
      </c>
      <c r="W710" s="7"/>
      <c r="X710" s="7"/>
      <c r="Y710" s="34" t="s">
        <v>222</v>
      </c>
      <c r="Z710" s="35"/>
      <c r="AA710" s="36">
        <v>45042</v>
      </c>
      <c r="AB710" s="37">
        <v>49075100008000</v>
      </c>
      <c r="AC710" s="35"/>
      <c r="AD710" s="35"/>
      <c r="AE710" s="35"/>
      <c r="AF710" s="35"/>
      <c r="AG710" s="35"/>
      <c r="AH710" s="35"/>
      <c r="AI710" s="35">
        <v>504162.28</v>
      </c>
      <c r="AJ710" s="35">
        <v>618853.27</v>
      </c>
      <c r="AK710" s="35">
        <v>636897.62</v>
      </c>
      <c r="AL710" s="35">
        <v>652844.07999999996</v>
      </c>
      <c r="AM710" s="35">
        <v>641406.1</v>
      </c>
      <c r="AN710" s="35">
        <v>642259.74</v>
      </c>
      <c r="AO710" s="35">
        <v>635116.44999999995</v>
      </c>
      <c r="AP710" s="35">
        <v>657145.17000000004</v>
      </c>
      <c r="AQ710" s="35">
        <v>674875.78</v>
      </c>
      <c r="AR710" s="35">
        <v>651865.15</v>
      </c>
      <c r="AS710" s="35">
        <v>575384.85</v>
      </c>
      <c r="AT710" s="35">
        <v>582727.06999999995</v>
      </c>
      <c r="AU710" s="35">
        <v>918.37</v>
      </c>
      <c r="AV710" s="35">
        <v>918.37</v>
      </c>
      <c r="AW710" s="35">
        <v>967.08</v>
      </c>
      <c r="AX710" s="35">
        <v>967.08</v>
      </c>
      <c r="AY710" s="35">
        <v>967.08</v>
      </c>
      <c r="AZ710" s="35">
        <v>967.44</v>
      </c>
      <c r="BA710" s="35">
        <v>968.83</v>
      </c>
      <c r="BB710" s="35" t="e">
        <f t="array" aca="1" ref="BB710" ca="1">_xludf.XLOOKUP(C710,'PL TOTAL D0'!A:A,'PL TOTAL D0'!C:C,"")</f>
        <v>#NAME?</v>
      </c>
    </row>
    <row r="711" spans="1:54" ht="15.75" customHeight="1">
      <c r="A711" s="28" t="s">
        <v>18</v>
      </c>
      <c r="B711" s="14" t="s">
        <v>2438</v>
      </c>
      <c r="C711" s="4" t="s">
        <v>2439</v>
      </c>
      <c r="D711" s="7" t="s">
        <v>110</v>
      </c>
      <c r="E711" s="7" t="s">
        <v>38</v>
      </c>
      <c r="F711" s="7" t="s">
        <v>2440</v>
      </c>
      <c r="G711" s="7" t="e">
        <f t="shared" ca="1" si="24"/>
        <v>#NAME?</v>
      </c>
      <c r="H711" s="29" t="s">
        <v>239</v>
      </c>
      <c r="I711" s="29" t="s">
        <v>240</v>
      </c>
      <c r="J711" s="7" t="str">
        <f t="shared" si="30"/>
        <v>Não</v>
      </c>
      <c r="K711" s="30">
        <v>45012</v>
      </c>
      <c r="L711" s="7"/>
      <c r="M711" s="7" t="s">
        <v>138</v>
      </c>
      <c r="N711" s="31">
        <v>1.4999999999999999E-2</v>
      </c>
      <c r="O711" s="7" t="s">
        <v>29</v>
      </c>
      <c r="P711" s="32">
        <v>0.1</v>
      </c>
      <c r="Q711" s="116"/>
      <c r="R711" s="90"/>
      <c r="S711" s="7" t="s">
        <v>220</v>
      </c>
      <c r="T711" s="7" t="s">
        <v>2441</v>
      </c>
      <c r="U711" s="7" t="s">
        <v>38</v>
      </c>
      <c r="V711" s="29" t="e">
        <f t="shared" ca="1" si="25"/>
        <v>#NAME?</v>
      </c>
      <c r="W711" s="7"/>
      <c r="X711" s="7"/>
      <c r="Y711" s="34" t="s">
        <v>222</v>
      </c>
      <c r="Z711" s="35"/>
      <c r="AA711" s="36">
        <v>45012</v>
      </c>
      <c r="AB711" s="37">
        <v>49075100007934</v>
      </c>
      <c r="AC711" s="35"/>
      <c r="AD711" s="35"/>
      <c r="AE711" s="35"/>
      <c r="AF711" s="35"/>
      <c r="AG711" s="35"/>
      <c r="AH711" s="35">
        <v>350337.58</v>
      </c>
      <c r="AI711" s="35">
        <v>351903.67</v>
      </c>
      <c r="AJ711" s="35">
        <v>340102.23</v>
      </c>
      <c r="AK711" s="35">
        <v>332995.49</v>
      </c>
      <c r="AL711" s="35">
        <v>314336.40999999997</v>
      </c>
      <c r="AM711" s="35">
        <v>242316.62</v>
      </c>
      <c r="AN711" s="35">
        <v>213072.17</v>
      </c>
      <c r="AO711" s="35">
        <v>172288.07</v>
      </c>
      <c r="AP711" s="35">
        <v>135635.54</v>
      </c>
      <c r="AQ711" s="35">
        <v>82464.94</v>
      </c>
      <c r="AR711" s="35">
        <v>50275.19</v>
      </c>
      <c r="AS711" s="35">
        <v>16773.509999999998</v>
      </c>
      <c r="AT711" s="35">
        <v>16731.64</v>
      </c>
      <c r="AU711" s="35">
        <v>16735.57</v>
      </c>
      <c r="AV711" s="35">
        <v>16733.84</v>
      </c>
      <c r="AW711" s="35">
        <v>16736.52</v>
      </c>
      <c r="AX711" s="35">
        <v>16742.099999999999</v>
      </c>
      <c r="AY711" s="35">
        <v>2188.8000000000002</v>
      </c>
      <c r="AZ711" s="35">
        <v>2192.42</v>
      </c>
      <c r="BA711" s="35">
        <v>2210.2199999999998</v>
      </c>
      <c r="BB711" s="35" t="e">
        <f t="array" aca="1" ref="BB711" ca="1">_xludf.XLOOKUP(C711,'PL TOTAL D0'!A:A,'PL TOTAL D0'!C:C,"")</f>
        <v>#NAME?</v>
      </c>
    </row>
    <row r="712" spans="1:54" ht="15.75" customHeight="1">
      <c r="A712" s="28" t="s">
        <v>18</v>
      </c>
      <c r="B712" s="14" t="s">
        <v>2442</v>
      </c>
      <c r="C712" s="4" t="s">
        <v>2443</v>
      </c>
      <c r="D712" s="7" t="s">
        <v>110</v>
      </c>
      <c r="E712" s="7" t="s">
        <v>38</v>
      </c>
      <c r="F712" s="7" t="s">
        <v>2444</v>
      </c>
      <c r="G712" s="7" t="e">
        <f t="shared" ca="1" si="24"/>
        <v>#NAME?</v>
      </c>
      <c r="H712" s="29" t="s">
        <v>218</v>
      </c>
      <c r="I712" s="29" t="s">
        <v>41</v>
      </c>
      <c r="J712" s="7" t="str">
        <f t="shared" si="30"/>
        <v>Não</v>
      </c>
      <c r="K712" s="30">
        <v>45469</v>
      </c>
      <c r="L712" s="30">
        <v>45513</v>
      </c>
      <c r="M712" s="7" t="s">
        <v>138</v>
      </c>
      <c r="N712" s="31">
        <v>0.01</v>
      </c>
      <c r="O712" s="7" t="s">
        <v>29</v>
      </c>
      <c r="P712" s="32">
        <v>0.1</v>
      </c>
      <c r="Q712" s="116"/>
      <c r="R712" s="33" t="s">
        <v>362</v>
      </c>
      <c r="S712" s="7" t="s">
        <v>220</v>
      </c>
      <c r="T712" s="7" t="s">
        <v>2445</v>
      </c>
      <c r="U712" s="7" t="s">
        <v>38</v>
      </c>
      <c r="V712" s="29" t="e">
        <f t="shared" ca="1" si="25"/>
        <v>#NAME?</v>
      </c>
      <c r="W712" s="7"/>
      <c r="X712" s="7" t="s">
        <v>32</v>
      </c>
      <c r="Y712" s="34"/>
      <c r="Z712" s="35"/>
      <c r="AA712" s="36">
        <v>45469</v>
      </c>
      <c r="AB712" s="37">
        <v>49075100014965</v>
      </c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>
        <v>1026925</v>
      </c>
      <c r="AX712" s="35">
        <v>0</v>
      </c>
      <c r="AY712" s="35">
        <v>0</v>
      </c>
      <c r="AZ712" s="35">
        <v>0</v>
      </c>
      <c r="BA712" s="35">
        <v>0</v>
      </c>
      <c r="BB712" s="35" t="e">
        <f t="array" aca="1" ref="BB712" ca="1">_xludf.XLOOKUP(C712,'PL TOTAL D0'!A:A,'PL TOTAL D0'!C:C,"")</f>
        <v>#NAME?</v>
      </c>
    </row>
    <row r="713" spans="1:54" ht="15.75" customHeight="1">
      <c r="A713" s="28" t="s">
        <v>18</v>
      </c>
      <c r="B713" s="3" t="s">
        <v>2446</v>
      </c>
      <c r="C713" s="4" t="s">
        <v>2447</v>
      </c>
      <c r="D713" s="7" t="s">
        <v>19</v>
      </c>
      <c r="E713" s="7" t="s">
        <v>38</v>
      </c>
      <c r="F713" s="7" t="s">
        <v>250</v>
      </c>
      <c r="G713" s="7" t="e">
        <f t="shared" ca="1" si="24"/>
        <v>#NAME?</v>
      </c>
      <c r="H713" s="29" t="s">
        <v>239</v>
      </c>
      <c r="I713" s="29" t="s">
        <v>240</v>
      </c>
      <c r="J713" s="7" t="str">
        <f t="shared" si="30"/>
        <v>Não</v>
      </c>
      <c r="K713" s="30">
        <v>45341</v>
      </c>
      <c r="L713" s="7"/>
      <c r="M713" s="7" t="s">
        <v>268</v>
      </c>
      <c r="N713" s="31">
        <v>0.01</v>
      </c>
      <c r="O713" s="7" t="s">
        <v>41</v>
      </c>
      <c r="P713" s="32">
        <v>0</v>
      </c>
      <c r="Q713" s="33"/>
      <c r="R713" s="90"/>
      <c r="S713" s="7" t="s">
        <v>220</v>
      </c>
      <c r="T713" s="7" t="s">
        <v>2448</v>
      </c>
      <c r="U713" s="7" t="s">
        <v>38</v>
      </c>
      <c r="V713" s="29" t="e">
        <f t="shared" ca="1" si="25"/>
        <v>#NAME?</v>
      </c>
      <c r="W713" s="7"/>
      <c r="X713" s="7"/>
      <c r="Y713" s="34" t="s">
        <v>222</v>
      </c>
      <c r="Z713" s="35"/>
      <c r="AA713" s="36">
        <v>45341</v>
      </c>
      <c r="AB713" s="37">
        <v>49075100013470</v>
      </c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>
        <v>35089.67</v>
      </c>
      <c r="AT713" s="35">
        <v>54451.839999999997</v>
      </c>
      <c r="AU713" s="35">
        <v>54735.12</v>
      </c>
      <c r="AV713" s="35">
        <v>40428.39</v>
      </c>
      <c r="AW713" s="35">
        <v>0</v>
      </c>
      <c r="AX713" s="35">
        <v>0</v>
      </c>
      <c r="AY713" s="35">
        <v>0.04</v>
      </c>
      <c r="AZ713" s="35">
        <v>0.04</v>
      </c>
      <c r="BA713" s="35">
        <v>0.04</v>
      </c>
      <c r="BB713" s="35" t="e">
        <f t="array" aca="1" ref="BB713" ca="1">_xludf.XLOOKUP(C713,'PL TOTAL D0'!A:A,'PL TOTAL D0'!C:C,"")</f>
        <v>#NAME?</v>
      </c>
    </row>
    <row r="714" spans="1:54" ht="15.75" customHeight="1">
      <c r="A714" s="28" t="s">
        <v>18</v>
      </c>
      <c r="B714" s="3" t="s">
        <v>2449</v>
      </c>
      <c r="C714" s="4" t="s">
        <v>2450</v>
      </c>
      <c r="D714" s="7" t="s">
        <v>19</v>
      </c>
      <c r="E714" s="7" t="s">
        <v>124</v>
      </c>
      <c r="F714" s="7" t="s">
        <v>404</v>
      </c>
      <c r="G714" s="7" t="e">
        <f t="shared" ca="1" si="24"/>
        <v>#NAME?</v>
      </c>
      <c r="H714" s="29" t="s">
        <v>227</v>
      </c>
      <c r="I714" s="29" t="s">
        <v>41</v>
      </c>
      <c r="J714" s="7" t="str">
        <f t="shared" si="30"/>
        <v>Sim</v>
      </c>
      <c r="K714" s="30">
        <v>45560</v>
      </c>
      <c r="L714" s="7"/>
      <c r="M714" s="7" t="s">
        <v>100</v>
      </c>
      <c r="N714" s="31">
        <v>1.2E-2</v>
      </c>
      <c r="O714" s="7" t="s">
        <v>41</v>
      </c>
      <c r="P714" s="32">
        <v>0</v>
      </c>
      <c r="Q714" s="33" t="s">
        <v>2451</v>
      </c>
      <c r="R714" s="90"/>
      <c r="S714" s="7" t="s">
        <v>220</v>
      </c>
      <c r="T714" s="7" t="s">
        <v>2452</v>
      </c>
      <c r="U714" s="7" t="s">
        <v>124</v>
      </c>
      <c r="V714" s="29" t="e">
        <f t="shared" ca="1" si="25"/>
        <v>#NAME?</v>
      </c>
      <c r="W714" s="7"/>
      <c r="X714" s="7" t="s">
        <v>49</v>
      </c>
      <c r="Y714" s="34"/>
      <c r="Z714" s="35"/>
      <c r="AA714" s="35"/>
      <c r="AB714" s="37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>
        <v>0</v>
      </c>
      <c r="BA714" s="35">
        <v>622805.56999999995</v>
      </c>
      <c r="BB714" s="35" t="e">
        <f t="array" aca="1" ref="BB714" ca="1">_xludf.XLOOKUP(C714,'PL TOTAL D0'!A:A,'PL TOTAL D0'!C:C,"")</f>
        <v>#NAME?</v>
      </c>
    </row>
    <row r="715" spans="1:54" ht="15.75" customHeight="1">
      <c r="A715" s="28" t="s">
        <v>18</v>
      </c>
      <c r="B715" s="3" t="s">
        <v>2453</v>
      </c>
      <c r="C715" s="4" t="s">
        <v>2454</v>
      </c>
      <c r="D715" s="7" t="s">
        <v>19</v>
      </c>
      <c r="E715" s="7" t="s">
        <v>38</v>
      </c>
      <c r="F715" s="7" t="s">
        <v>99</v>
      </c>
      <c r="G715" s="7" t="e">
        <f t="shared" ca="1" si="24"/>
        <v>#NAME?</v>
      </c>
      <c r="H715" s="29" t="s">
        <v>227</v>
      </c>
      <c r="I715" s="29" t="s">
        <v>41</v>
      </c>
      <c r="J715" s="7" t="str">
        <f t="shared" si="30"/>
        <v>Não</v>
      </c>
      <c r="K715" s="30">
        <v>45041</v>
      </c>
      <c r="L715" s="7"/>
      <c r="M715" s="7" t="s">
        <v>100</v>
      </c>
      <c r="N715" s="31">
        <v>7.0000000000000001E-3</v>
      </c>
      <c r="O715" s="7" t="s">
        <v>41</v>
      </c>
      <c r="P715" s="32">
        <v>0</v>
      </c>
      <c r="Q715" s="90"/>
      <c r="R715" s="90"/>
      <c r="S715" s="7" t="s">
        <v>220</v>
      </c>
      <c r="T715" s="7" t="s">
        <v>2455</v>
      </c>
      <c r="U715" s="7" t="s">
        <v>38</v>
      </c>
      <c r="V715" s="29" t="e">
        <f t="shared" ca="1" si="25"/>
        <v>#NAME?</v>
      </c>
      <c r="W715" s="7"/>
      <c r="X715" s="7"/>
      <c r="Y715" s="34" t="s">
        <v>222</v>
      </c>
      <c r="Z715" s="35"/>
      <c r="AA715" s="36">
        <v>45041</v>
      </c>
      <c r="AB715" s="37">
        <v>49075100009880</v>
      </c>
      <c r="AC715" s="35"/>
      <c r="AD715" s="35"/>
      <c r="AE715" s="35"/>
      <c r="AF715" s="35"/>
      <c r="AG715" s="35"/>
      <c r="AH715" s="35">
        <v>0</v>
      </c>
      <c r="AI715" s="35">
        <v>107406.13</v>
      </c>
      <c r="AJ715" s="35">
        <v>108108.28</v>
      </c>
      <c r="AK715" s="35">
        <v>107124.87</v>
      </c>
      <c r="AL715" s="35">
        <v>107989.96</v>
      </c>
      <c r="AM715" s="35">
        <v>108656.69</v>
      </c>
      <c r="AN715" s="35">
        <v>109097.2</v>
      </c>
      <c r="AO715" s="35">
        <v>107631.81</v>
      </c>
      <c r="AP715" s="35">
        <v>109898.82</v>
      </c>
      <c r="AQ715" s="35">
        <v>122192.3</v>
      </c>
      <c r="AR715" s="35">
        <v>138269.42000000001</v>
      </c>
      <c r="AS715" s="35">
        <v>139093.12</v>
      </c>
      <c r="AT715" s="35">
        <v>140285</v>
      </c>
      <c r="AU715" s="35">
        <v>155862.91</v>
      </c>
      <c r="AV715" s="35">
        <v>140794.6</v>
      </c>
      <c r="AW715" s="35">
        <v>141707.20000000001</v>
      </c>
      <c r="AX715" s="35">
        <v>138895</v>
      </c>
      <c r="AY715" s="35">
        <v>145957.24</v>
      </c>
      <c r="AZ715" s="35">
        <v>147072.6</v>
      </c>
      <c r="BA715" s="35">
        <v>144649.96</v>
      </c>
      <c r="BB715" s="35" t="e">
        <f t="array" aca="1" ref="BB715" ca="1">_xludf.XLOOKUP(C715,'PL TOTAL D0'!A:A,'PL TOTAL D0'!C:C,"")</f>
        <v>#NAME?</v>
      </c>
    </row>
    <row r="716" spans="1:54" ht="15.75" customHeight="1">
      <c r="A716" s="28" t="s">
        <v>18</v>
      </c>
      <c r="B716" s="17" t="s">
        <v>2456</v>
      </c>
      <c r="C716" s="4" t="s">
        <v>2457</v>
      </c>
      <c r="D716" s="7" t="s">
        <v>19</v>
      </c>
      <c r="E716" s="7" t="s">
        <v>38</v>
      </c>
      <c r="F716" s="7" t="s">
        <v>446</v>
      </c>
      <c r="G716" s="7" t="e">
        <f t="shared" ca="1" si="24"/>
        <v>#NAME?</v>
      </c>
      <c r="H716" s="29" t="s">
        <v>239</v>
      </c>
      <c r="I716" s="29" t="s">
        <v>298</v>
      </c>
      <c r="J716" s="7" t="str">
        <f t="shared" si="30"/>
        <v>Não</v>
      </c>
      <c r="K716" s="30">
        <v>45218</v>
      </c>
      <c r="L716" s="7"/>
      <c r="M716" s="7" t="s">
        <v>251</v>
      </c>
      <c r="N716" s="31">
        <v>0</v>
      </c>
      <c r="O716" s="7" t="s">
        <v>41</v>
      </c>
      <c r="P716" s="32">
        <v>0</v>
      </c>
      <c r="Q716" s="90"/>
      <c r="R716" s="90"/>
      <c r="S716" s="7" t="s">
        <v>264</v>
      </c>
      <c r="T716" s="7" t="s">
        <v>2458</v>
      </c>
      <c r="U716" s="7" t="s">
        <v>38</v>
      </c>
      <c r="V716" s="29" t="e">
        <f t="shared" ca="1" si="25"/>
        <v>#NAME?</v>
      </c>
      <c r="W716" s="7"/>
      <c r="X716" s="7"/>
      <c r="Y716" s="34" t="s">
        <v>222</v>
      </c>
      <c r="Z716" s="35"/>
      <c r="AA716" s="36">
        <v>45218</v>
      </c>
      <c r="AB716" s="37">
        <v>49075100012784</v>
      </c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>
        <v>0</v>
      </c>
      <c r="AP716" s="35">
        <v>0</v>
      </c>
      <c r="AQ716" s="35">
        <v>0</v>
      </c>
      <c r="AR716" s="35">
        <v>0</v>
      </c>
      <c r="AS716" s="35">
        <v>0</v>
      </c>
      <c r="AT716" s="35">
        <v>0</v>
      </c>
      <c r="AU716" s="35">
        <v>0</v>
      </c>
      <c r="AV716" s="35">
        <v>0</v>
      </c>
      <c r="AW716" s="35">
        <v>0</v>
      </c>
      <c r="AX716" s="35">
        <v>0</v>
      </c>
      <c r="AY716" s="35">
        <v>0</v>
      </c>
      <c r="AZ716" s="35">
        <v>0</v>
      </c>
      <c r="BA716" s="35">
        <v>0</v>
      </c>
      <c r="BB716" s="35" t="e">
        <f t="array" aca="1" ref="BB716" ca="1">_xludf.XLOOKUP(C716,'PL TOTAL D0'!A:A,'PL TOTAL D0'!C:C,"")</f>
        <v>#NAME?</v>
      </c>
    </row>
    <row r="717" spans="1:54" ht="15.75" customHeight="1">
      <c r="A717" s="28" t="s">
        <v>18</v>
      </c>
      <c r="B717" s="42" t="s">
        <v>2459</v>
      </c>
      <c r="C717" s="43" t="s">
        <v>2460</v>
      </c>
      <c r="D717" s="7" t="s">
        <v>19</v>
      </c>
      <c r="E717" s="7" t="s">
        <v>38</v>
      </c>
      <c r="F717" s="7" t="s">
        <v>1068</v>
      </c>
      <c r="G717" s="7" t="e">
        <f t="shared" ca="1" si="24"/>
        <v>#NAME?</v>
      </c>
      <c r="H717" s="29" t="s">
        <v>218</v>
      </c>
      <c r="I717" s="29" t="s">
        <v>41</v>
      </c>
      <c r="J717" s="7" t="str">
        <f>IF(Q716=0,"Não","Sim")</f>
        <v>Não</v>
      </c>
      <c r="K717" s="30">
        <v>45385</v>
      </c>
      <c r="L717" s="76">
        <v>45614</v>
      </c>
      <c r="M717" s="7" t="s">
        <v>100</v>
      </c>
      <c r="N717" s="31">
        <v>1.2E-2</v>
      </c>
      <c r="O717" s="7" t="s">
        <v>41</v>
      </c>
      <c r="P717" s="32">
        <v>0</v>
      </c>
      <c r="Q717" s="41"/>
      <c r="R717" s="90"/>
      <c r="S717" s="7" t="s">
        <v>220</v>
      </c>
      <c r="T717" s="6" t="s">
        <v>2461</v>
      </c>
      <c r="U717" s="7" t="s">
        <v>38</v>
      </c>
      <c r="V717" s="29" t="e">
        <f t="shared" ca="1" si="25"/>
        <v>#NAME?</v>
      </c>
      <c r="W717" s="7"/>
      <c r="X717" s="7"/>
      <c r="Y717" s="34" t="s">
        <v>222</v>
      </c>
      <c r="Z717" s="35"/>
      <c r="AA717" s="36">
        <v>45385</v>
      </c>
      <c r="AB717" s="37">
        <v>49075100014140</v>
      </c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>
        <v>148083.84</v>
      </c>
      <c r="AV717" s="35">
        <v>213173.1</v>
      </c>
      <c r="AW717" s="35">
        <v>241077.5</v>
      </c>
      <c r="AX717" s="35">
        <v>247624</v>
      </c>
      <c r="AY717" s="35">
        <v>275685.43</v>
      </c>
      <c r="AZ717" s="35">
        <v>288307.49</v>
      </c>
      <c r="BA717" s="35">
        <v>0</v>
      </c>
      <c r="BB717" s="35" t="e">
        <f t="array" aca="1" ref="BB717" ca="1">_xludf.XLOOKUP(C717,'PL TOTAL D0'!A:A,'PL TOTAL D0'!C:C,"")</f>
        <v>#NAME?</v>
      </c>
    </row>
    <row r="718" spans="1:54" ht="15.75" customHeight="1">
      <c r="A718" s="28" t="s">
        <v>18</v>
      </c>
      <c r="B718" s="3" t="s">
        <v>2462</v>
      </c>
      <c r="C718" s="4" t="s">
        <v>2463</v>
      </c>
      <c r="D718" s="7" t="s">
        <v>19</v>
      </c>
      <c r="E718" s="7" t="s">
        <v>20</v>
      </c>
      <c r="F718" s="7" t="s">
        <v>290</v>
      </c>
      <c r="G718" s="7" t="e">
        <f t="shared" ca="1" si="24"/>
        <v>#NAME?</v>
      </c>
      <c r="H718" s="29" t="s">
        <v>227</v>
      </c>
      <c r="I718" s="29" t="s">
        <v>41</v>
      </c>
      <c r="J718" s="7" t="str">
        <f t="shared" ref="J718:J736" si="31">IF(Q718=0,"Não","Sim")</f>
        <v>Não</v>
      </c>
      <c r="K718" s="30">
        <v>45159</v>
      </c>
      <c r="L718" s="30"/>
      <c r="M718" s="7" t="s">
        <v>100</v>
      </c>
      <c r="N718" s="31">
        <v>1.2E-2</v>
      </c>
      <c r="O718" s="7" t="s">
        <v>41</v>
      </c>
      <c r="P718" s="32">
        <v>0</v>
      </c>
      <c r="Q718" s="47"/>
      <c r="R718" s="180" t="s">
        <v>2464</v>
      </c>
      <c r="S718" s="7" t="s">
        <v>220</v>
      </c>
      <c r="T718" s="7" t="s">
        <v>2465</v>
      </c>
      <c r="U718" s="7" t="s">
        <v>94</v>
      </c>
      <c r="V718" s="29" t="e">
        <f t="shared" ca="1" si="25"/>
        <v>#NAME?</v>
      </c>
      <c r="W718" s="7"/>
      <c r="X718" s="7"/>
      <c r="Y718" s="34" t="s">
        <v>222</v>
      </c>
      <c r="Z718" s="35"/>
      <c r="AA718" s="36">
        <v>45159</v>
      </c>
      <c r="AB718" s="37">
        <v>49075100003343</v>
      </c>
      <c r="AC718" s="35"/>
      <c r="AD718" s="35"/>
      <c r="AE718" s="35"/>
      <c r="AF718" s="35"/>
      <c r="AG718" s="35"/>
      <c r="AH718" s="35">
        <v>0</v>
      </c>
      <c r="AI718" s="35">
        <v>0</v>
      </c>
      <c r="AJ718" s="35">
        <v>0</v>
      </c>
      <c r="AK718" s="35">
        <v>0</v>
      </c>
      <c r="AL718" s="35">
        <v>0</v>
      </c>
      <c r="AM718" s="35">
        <v>48613.69</v>
      </c>
      <c r="AN718" s="35">
        <v>38676.69</v>
      </c>
      <c r="AO718" s="35">
        <v>0.05</v>
      </c>
      <c r="AP718" s="35">
        <v>0.05</v>
      </c>
      <c r="AQ718" s="35">
        <v>0.05</v>
      </c>
      <c r="AR718" s="35">
        <v>0.05</v>
      </c>
      <c r="AS718" s="35">
        <v>0.16</v>
      </c>
      <c r="AT718" s="35">
        <v>0.16</v>
      </c>
      <c r="AU718" s="35">
        <v>0.16</v>
      </c>
      <c r="AV718" s="35">
        <v>0.16</v>
      </c>
      <c r="AW718" s="35">
        <v>0.16</v>
      </c>
      <c r="AX718" s="35">
        <v>0.16</v>
      </c>
      <c r="AY718" s="35">
        <v>0.16</v>
      </c>
      <c r="AZ718" s="35">
        <v>6306.29</v>
      </c>
      <c r="BA718" s="35">
        <v>6364.88</v>
      </c>
      <c r="BB718" s="35" t="e">
        <f t="array" aca="1" ref="BB718" ca="1">_xludf.XLOOKUP(C718,'PL TOTAL D0'!A:A,'PL TOTAL D0'!C:C,"")</f>
        <v>#NAME?</v>
      </c>
    </row>
    <row r="719" spans="1:54" ht="15.75" customHeight="1">
      <c r="A719" s="28" t="s">
        <v>18</v>
      </c>
      <c r="B719" s="3" t="s">
        <v>2466</v>
      </c>
      <c r="C719" s="4" t="s">
        <v>2467</v>
      </c>
      <c r="D719" s="7" t="s">
        <v>19</v>
      </c>
      <c r="E719" s="7" t="s">
        <v>38</v>
      </c>
      <c r="F719" s="7" t="s">
        <v>446</v>
      </c>
      <c r="G719" s="7" t="e">
        <f t="shared" ca="1" si="24"/>
        <v>#NAME?</v>
      </c>
      <c r="H719" s="29" t="s">
        <v>239</v>
      </c>
      <c r="I719" s="29" t="s">
        <v>298</v>
      </c>
      <c r="J719" s="7" t="str">
        <f t="shared" si="31"/>
        <v>Não</v>
      </c>
      <c r="K719" s="30">
        <v>45159</v>
      </c>
      <c r="L719" s="30"/>
      <c r="M719" s="7" t="s">
        <v>251</v>
      </c>
      <c r="N719" s="31">
        <v>0</v>
      </c>
      <c r="O719" s="7" t="s">
        <v>41</v>
      </c>
      <c r="P719" s="32">
        <v>0</v>
      </c>
      <c r="Q719" s="90"/>
      <c r="R719" s="181" t="s">
        <v>2468</v>
      </c>
      <c r="S719" s="7" t="s">
        <v>264</v>
      </c>
      <c r="T719" s="7" t="s">
        <v>2469</v>
      </c>
      <c r="U719" s="7" t="s">
        <v>38</v>
      </c>
      <c r="V719" s="29" t="e">
        <f t="shared" ca="1" si="25"/>
        <v>#NAME?</v>
      </c>
      <c r="W719" s="7"/>
      <c r="X719" s="7"/>
      <c r="Y719" s="34" t="s">
        <v>222</v>
      </c>
      <c r="Z719" s="35"/>
      <c r="AA719" s="36">
        <v>45159</v>
      </c>
      <c r="AB719" s="37">
        <v>49075100011907</v>
      </c>
      <c r="AC719" s="35"/>
      <c r="AD719" s="35"/>
      <c r="AE719" s="35"/>
      <c r="AF719" s="35"/>
      <c r="AG719" s="35"/>
      <c r="AH719" s="35"/>
      <c r="AI719" s="35"/>
      <c r="AJ719" s="35"/>
      <c r="AK719" s="35"/>
      <c r="AL719" s="35">
        <v>0</v>
      </c>
      <c r="AM719" s="35">
        <v>0</v>
      </c>
      <c r="AN719" s="35">
        <v>0</v>
      </c>
      <c r="AO719" s="35">
        <v>0</v>
      </c>
      <c r="AP719" s="35">
        <v>0</v>
      </c>
      <c r="AQ719" s="35">
        <v>0</v>
      </c>
      <c r="AR719" s="35">
        <v>0</v>
      </c>
      <c r="AS719" s="35">
        <v>0</v>
      </c>
      <c r="AT719" s="35">
        <v>0</v>
      </c>
      <c r="AU719" s="35">
        <v>0</v>
      </c>
      <c r="AV719" s="35">
        <v>0</v>
      </c>
      <c r="AW719" s="35">
        <v>0</v>
      </c>
      <c r="AX719" s="35">
        <v>0</v>
      </c>
      <c r="AY719" s="35">
        <v>0</v>
      </c>
      <c r="AZ719" s="35">
        <v>0</v>
      </c>
      <c r="BA719" s="35">
        <v>0</v>
      </c>
      <c r="BB719" s="35" t="e">
        <f t="array" aca="1" ref="BB719" ca="1">_xludf.XLOOKUP(C719,'PL TOTAL D0'!A:A,'PL TOTAL D0'!C:C,"")</f>
        <v>#NAME?</v>
      </c>
    </row>
    <row r="720" spans="1:54" ht="15.75" customHeight="1">
      <c r="A720" s="28" t="s">
        <v>18</v>
      </c>
      <c r="B720" s="3" t="s">
        <v>2470</v>
      </c>
      <c r="C720" s="4" t="s">
        <v>2471</v>
      </c>
      <c r="D720" s="7" t="s">
        <v>225</v>
      </c>
      <c r="E720" s="7" t="s">
        <v>124</v>
      </c>
      <c r="F720" s="7" t="s">
        <v>226</v>
      </c>
      <c r="G720" s="7" t="e">
        <f t="shared" ca="1" si="24"/>
        <v>#NAME?</v>
      </c>
      <c r="H720" s="29" t="s">
        <v>227</v>
      </c>
      <c r="I720" s="29" t="s">
        <v>41</v>
      </c>
      <c r="J720" s="7" t="str">
        <f t="shared" si="31"/>
        <v>Não</v>
      </c>
      <c r="K720" s="30">
        <v>45551</v>
      </c>
      <c r="L720" s="30"/>
      <c r="M720" s="7" t="s">
        <v>100</v>
      </c>
      <c r="N720" s="31">
        <v>1.2E-2</v>
      </c>
      <c r="O720" s="7" t="s">
        <v>41</v>
      </c>
      <c r="P720" s="32">
        <v>0</v>
      </c>
      <c r="Q720" s="90"/>
      <c r="R720" s="47" t="s">
        <v>2472</v>
      </c>
      <c r="S720" s="7" t="s">
        <v>264</v>
      </c>
      <c r="T720" s="7" t="s">
        <v>2473</v>
      </c>
      <c r="U720" s="7" t="s">
        <v>31</v>
      </c>
      <c r="V720" s="29" t="e">
        <f t="shared" ca="1" si="25"/>
        <v>#NAME?</v>
      </c>
      <c r="W720" s="7"/>
      <c r="X720" s="7" t="s">
        <v>230</v>
      </c>
      <c r="Y720" s="34"/>
      <c r="Z720" s="35"/>
      <c r="AA720" s="35"/>
      <c r="AB720" s="37">
        <v>49075100015805</v>
      </c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>
        <v>133067.92000000001</v>
      </c>
      <c r="BA720" s="35">
        <v>206870.52</v>
      </c>
      <c r="BB720" s="35" t="e">
        <f t="array" aca="1" ref="BB720" ca="1">_xludf.XLOOKUP(C720,'PL TOTAL D0'!A:A,'PL TOTAL D0'!C:C,"")</f>
        <v>#NAME?</v>
      </c>
    </row>
    <row r="721" spans="1:54" ht="15.75" customHeight="1">
      <c r="A721" s="28" t="s">
        <v>18</v>
      </c>
      <c r="B721" s="3" t="s">
        <v>2474</v>
      </c>
      <c r="C721" s="4" t="s">
        <v>2475</v>
      </c>
      <c r="D721" s="7" t="s">
        <v>19</v>
      </c>
      <c r="E721" s="7" t="s">
        <v>124</v>
      </c>
      <c r="F721" s="7" t="s">
        <v>238</v>
      </c>
      <c r="G721" s="7" t="e">
        <f t="shared" ca="1" si="24"/>
        <v>#NAME?</v>
      </c>
      <c r="H721" s="29" t="s">
        <v>227</v>
      </c>
      <c r="I721" s="29" t="s">
        <v>41</v>
      </c>
      <c r="J721" s="7" t="str">
        <f t="shared" si="31"/>
        <v>Não</v>
      </c>
      <c r="K721" s="30">
        <v>44951</v>
      </c>
      <c r="L721" s="7"/>
      <c r="M721" s="7" t="s">
        <v>100</v>
      </c>
      <c r="N721" s="31">
        <v>1.2E-2</v>
      </c>
      <c r="O721" s="7" t="s">
        <v>41</v>
      </c>
      <c r="P721" s="32">
        <v>0</v>
      </c>
      <c r="Q721" s="28"/>
      <c r="R721" s="33" t="s">
        <v>2476</v>
      </c>
      <c r="S721" s="7" t="s">
        <v>220</v>
      </c>
      <c r="T721" s="7" t="s">
        <v>2477</v>
      </c>
      <c r="U721" s="7" t="s">
        <v>124</v>
      </c>
      <c r="V721" s="29" t="e">
        <f t="shared" ca="1" si="25"/>
        <v>#NAME?</v>
      </c>
      <c r="W721" s="7"/>
      <c r="X721" s="7"/>
      <c r="Y721" s="34" t="s">
        <v>222</v>
      </c>
      <c r="Z721" s="35"/>
      <c r="AA721" s="36">
        <v>44951</v>
      </c>
      <c r="AB721" s="37">
        <v>49075100006334</v>
      </c>
      <c r="AC721" s="35"/>
      <c r="AD721" s="35"/>
      <c r="AE721" s="35"/>
      <c r="AF721" s="35">
        <v>640201.03</v>
      </c>
      <c r="AG721" s="35">
        <v>841947.6</v>
      </c>
      <c r="AH721" s="35">
        <v>851371.63</v>
      </c>
      <c r="AI721" s="35">
        <v>857106.85</v>
      </c>
      <c r="AJ721" s="35">
        <v>820233.94</v>
      </c>
      <c r="AK721" s="35">
        <v>782725.41</v>
      </c>
      <c r="AL721" s="35">
        <v>788355.82</v>
      </c>
      <c r="AM721" s="35">
        <v>815467.53</v>
      </c>
      <c r="AN721" s="35">
        <v>821280.09</v>
      </c>
      <c r="AO721" s="35">
        <v>827608.99</v>
      </c>
      <c r="AP721" s="35">
        <v>833741.49</v>
      </c>
      <c r="AQ721" s="35">
        <v>855396.58</v>
      </c>
      <c r="AR721" s="35">
        <v>862753.85</v>
      </c>
      <c r="AS721" s="35">
        <v>969583.34</v>
      </c>
      <c r="AT721" s="35">
        <v>978638.13</v>
      </c>
      <c r="AU721" s="35">
        <v>986443.11</v>
      </c>
      <c r="AV721" s="35">
        <v>989632.5</v>
      </c>
      <c r="AW721" s="35">
        <v>1067985</v>
      </c>
      <c r="AX721" s="35">
        <v>1072986</v>
      </c>
      <c r="AY721" s="35">
        <v>1049223.49</v>
      </c>
      <c r="AZ721" s="35">
        <v>1054587.1599999999</v>
      </c>
      <c r="BA721" s="35">
        <v>1043824.94</v>
      </c>
      <c r="BB721" s="35" t="e">
        <f t="array" aca="1" ref="BB721" ca="1">_xludf.XLOOKUP(C721,'PL TOTAL D0'!A:A,'PL TOTAL D0'!C:C,"")</f>
        <v>#NAME?</v>
      </c>
    </row>
    <row r="722" spans="1:54" ht="15.75" customHeight="1">
      <c r="A722" s="28" t="s">
        <v>18</v>
      </c>
      <c r="B722" s="78" t="s">
        <v>2478</v>
      </c>
      <c r="C722" s="4" t="s">
        <v>2479</v>
      </c>
      <c r="D722" s="7" t="s">
        <v>19</v>
      </c>
      <c r="E722" s="7" t="s">
        <v>20</v>
      </c>
      <c r="F722" s="7" t="s">
        <v>339</v>
      </c>
      <c r="G722" s="7" t="e">
        <f t="shared" ca="1" si="24"/>
        <v>#NAME?</v>
      </c>
      <c r="H722" s="29" t="s">
        <v>227</v>
      </c>
      <c r="I722" s="29" t="s">
        <v>41</v>
      </c>
      <c r="J722" s="7" t="str">
        <f t="shared" si="31"/>
        <v>Não</v>
      </c>
      <c r="K722" s="30">
        <v>45075</v>
      </c>
      <c r="L722" s="7"/>
      <c r="M722" s="7" t="s">
        <v>100</v>
      </c>
      <c r="N722" s="31">
        <v>1.2E-2</v>
      </c>
      <c r="O722" s="7" t="s">
        <v>41</v>
      </c>
      <c r="P722" s="32">
        <v>0</v>
      </c>
      <c r="Q722" s="90"/>
      <c r="R722" s="90"/>
      <c r="S722" s="7" t="s">
        <v>220</v>
      </c>
      <c r="T722" s="7" t="s">
        <v>2480</v>
      </c>
      <c r="U722" s="7" t="s">
        <v>94</v>
      </c>
      <c r="V722" s="29" t="e">
        <f t="shared" ca="1" si="25"/>
        <v>#NAME?</v>
      </c>
      <c r="W722" s="7"/>
      <c r="X722" s="7"/>
      <c r="Y722" s="34" t="s">
        <v>222</v>
      </c>
      <c r="Z722" s="35"/>
      <c r="AA722" s="36">
        <v>45075</v>
      </c>
      <c r="AB722" s="37">
        <v>49075100007896</v>
      </c>
      <c r="AC722" s="35"/>
      <c r="AD722" s="35"/>
      <c r="AE722" s="35"/>
      <c r="AF722" s="35"/>
      <c r="AG722" s="35"/>
      <c r="AH722" s="35">
        <v>0</v>
      </c>
      <c r="AI722" s="35">
        <v>0</v>
      </c>
      <c r="AJ722" s="35">
        <v>357473.9</v>
      </c>
      <c r="AK722" s="35">
        <v>352698.01</v>
      </c>
      <c r="AL722" s="35">
        <v>342580.44</v>
      </c>
      <c r="AM722" s="35">
        <v>333648.49</v>
      </c>
      <c r="AN722" s="35">
        <v>323131.19</v>
      </c>
      <c r="AO722" s="35">
        <v>312639.69</v>
      </c>
      <c r="AP722" s="35">
        <v>315737.75</v>
      </c>
      <c r="AQ722" s="35">
        <v>306187.49</v>
      </c>
      <c r="AR722" s="35">
        <v>292129.58</v>
      </c>
      <c r="AS722" s="35">
        <v>283839.87</v>
      </c>
      <c r="AT722" s="35">
        <v>273707.75</v>
      </c>
      <c r="AU722" s="35">
        <v>250411.36</v>
      </c>
      <c r="AV722" s="35">
        <v>240760.1</v>
      </c>
      <c r="AW722" s="35">
        <v>231413.5</v>
      </c>
      <c r="AX722" s="35">
        <v>221732.7</v>
      </c>
      <c r="AY722" s="35">
        <v>202187.39</v>
      </c>
      <c r="AZ722" s="35">
        <v>189981.73</v>
      </c>
      <c r="BA722" s="35">
        <v>180637.11</v>
      </c>
      <c r="BB722" s="35" t="e">
        <f t="array" aca="1" ref="BB722" ca="1">_xludf.XLOOKUP(C722,'PL TOTAL D0'!A:A,'PL TOTAL D0'!C:C,"")</f>
        <v>#NAME?</v>
      </c>
    </row>
    <row r="723" spans="1:54" ht="15.75" customHeight="1">
      <c r="A723" s="28" t="s">
        <v>18</v>
      </c>
      <c r="B723" s="3" t="s">
        <v>2481</v>
      </c>
      <c r="C723" s="4" t="s">
        <v>2482</v>
      </c>
      <c r="D723" s="7" t="s">
        <v>19</v>
      </c>
      <c r="E723" s="7" t="s">
        <v>38</v>
      </c>
      <c r="F723" s="7" t="s">
        <v>99</v>
      </c>
      <c r="G723" s="7" t="e">
        <f t="shared" ca="1" si="24"/>
        <v>#NAME?</v>
      </c>
      <c r="H723" s="29" t="s">
        <v>227</v>
      </c>
      <c r="I723" s="29" t="s">
        <v>41</v>
      </c>
      <c r="J723" s="7" t="str">
        <f t="shared" si="31"/>
        <v>Não</v>
      </c>
      <c r="K723" s="30">
        <v>45308</v>
      </c>
      <c r="L723" s="7"/>
      <c r="M723" s="7" t="s">
        <v>251</v>
      </c>
      <c r="N723" s="31">
        <v>0</v>
      </c>
      <c r="O723" s="7" t="s">
        <v>41</v>
      </c>
      <c r="P723" s="32">
        <v>0</v>
      </c>
      <c r="Q723" s="90"/>
      <c r="R723" s="90"/>
      <c r="S723" s="7" t="s">
        <v>220</v>
      </c>
      <c r="T723" s="7" t="s">
        <v>2483</v>
      </c>
      <c r="U723" s="7" t="s">
        <v>38</v>
      </c>
      <c r="V723" s="29" t="e">
        <f t="shared" ca="1" si="25"/>
        <v>#NAME?</v>
      </c>
      <c r="W723" s="7"/>
      <c r="X723" s="7"/>
      <c r="Y723" s="34" t="s">
        <v>222</v>
      </c>
      <c r="Z723" s="35"/>
      <c r="AA723" s="36">
        <v>45308</v>
      </c>
      <c r="AB723" s="37">
        <v>49075100013233</v>
      </c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>
        <v>995.42</v>
      </c>
      <c r="AS723" s="35">
        <v>1299.02</v>
      </c>
      <c r="AT723" s="35">
        <v>1301.52</v>
      </c>
      <c r="AU723" s="35">
        <v>1296.73</v>
      </c>
      <c r="AV723" s="35">
        <v>1303.74</v>
      </c>
      <c r="AW723" s="35">
        <v>1300.2</v>
      </c>
      <c r="AX723" s="35">
        <v>1318.89</v>
      </c>
      <c r="AY723" s="35">
        <v>1336.02</v>
      </c>
      <c r="AZ723" s="35">
        <v>1347.13</v>
      </c>
      <c r="BA723" s="35">
        <v>1359.65</v>
      </c>
      <c r="BB723" s="35" t="e">
        <f t="array" aca="1" ref="BB723" ca="1">_xludf.XLOOKUP(C723,'PL TOTAL D0'!A:A,'PL TOTAL D0'!C:C,"")</f>
        <v>#NAME?</v>
      </c>
    </row>
    <row r="724" spans="1:54" ht="15.75" customHeight="1">
      <c r="A724" s="28" t="s">
        <v>18</v>
      </c>
      <c r="B724" s="106" t="s">
        <v>2484</v>
      </c>
      <c r="C724" s="4" t="s">
        <v>2485</v>
      </c>
      <c r="D724" s="7" t="s">
        <v>19</v>
      </c>
      <c r="E724" s="7" t="s">
        <v>20</v>
      </c>
      <c r="F724" s="7" t="s">
        <v>339</v>
      </c>
      <c r="G724" s="7" t="e">
        <f t="shared" ca="1" si="24"/>
        <v>#NAME?</v>
      </c>
      <c r="H724" s="29" t="s">
        <v>239</v>
      </c>
      <c r="I724" s="29" t="s">
        <v>240</v>
      </c>
      <c r="J724" s="7" t="str">
        <f t="shared" si="31"/>
        <v>Não</v>
      </c>
      <c r="K724" s="30">
        <v>45043</v>
      </c>
      <c r="L724" s="7"/>
      <c r="M724" s="7" t="s">
        <v>334</v>
      </c>
      <c r="N724" s="31">
        <v>8.0000000000000002E-3</v>
      </c>
      <c r="O724" s="7" t="s">
        <v>335</v>
      </c>
      <c r="P724" s="32">
        <v>0.1</v>
      </c>
      <c r="Q724" s="90"/>
      <c r="R724" s="14" t="s">
        <v>2486</v>
      </c>
      <c r="S724" s="7" t="s">
        <v>220</v>
      </c>
      <c r="T724" s="7" t="s">
        <v>2487</v>
      </c>
      <c r="U724" s="7" t="s">
        <v>1056</v>
      </c>
      <c r="V724" s="29" t="e">
        <f t="shared" ca="1" si="25"/>
        <v>#NAME?</v>
      </c>
      <c r="W724" s="7"/>
      <c r="X724" s="7"/>
      <c r="Y724" s="34" t="s">
        <v>222</v>
      </c>
      <c r="Z724" s="35"/>
      <c r="AA724" s="36">
        <v>45043</v>
      </c>
      <c r="AB724" s="37">
        <v>49075100004099</v>
      </c>
      <c r="AC724" s="35"/>
      <c r="AD724" s="35"/>
      <c r="AE724" s="35"/>
      <c r="AF724" s="35">
        <v>0</v>
      </c>
      <c r="AG724" s="35">
        <v>0</v>
      </c>
      <c r="AH724" s="35">
        <v>0</v>
      </c>
      <c r="AI724" s="35">
        <v>79248.86</v>
      </c>
      <c r="AJ724" s="35">
        <v>712.78</v>
      </c>
      <c r="AK724" s="35">
        <v>712.78</v>
      </c>
      <c r="AL724" s="35">
        <v>729.09</v>
      </c>
      <c r="AM724" s="35">
        <v>729.09</v>
      </c>
      <c r="AN724" s="35">
        <v>729.09</v>
      </c>
      <c r="AO724" s="35">
        <v>731.42</v>
      </c>
      <c r="AP724" s="35">
        <v>736.8</v>
      </c>
      <c r="AQ724" s="35">
        <v>742.4</v>
      </c>
      <c r="AR724" s="35">
        <v>748.49</v>
      </c>
      <c r="AS724" s="35">
        <v>753.66</v>
      </c>
      <c r="AT724" s="35">
        <v>759</v>
      </c>
      <c r="AU724" s="35">
        <v>764.74</v>
      </c>
      <c r="AV724" s="35">
        <v>770.18</v>
      </c>
      <c r="AW724" s="35">
        <v>775.45</v>
      </c>
      <c r="AX724" s="35">
        <v>781.47</v>
      </c>
      <c r="AY724" s="35">
        <v>787.32</v>
      </c>
      <c r="AZ724" s="35">
        <v>792.95</v>
      </c>
      <c r="BA724" s="35">
        <v>787.38</v>
      </c>
      <c r="BB724" s="35" t="e">
        <f t="array" aca="1" ref="BB724" ca="1">_xludf.XLOOKUP(C724,'PL TOTAL D0'!A:A,'PL TOTAL D0'!C:C,"")</f>
        <v>#NAME?</v>
      </c>
    </row>
    <row r="725" spans="1:54" ht="15.75" customHeight="1">
      <c r="A725" s="28" t="s">
        <v>18</v>
      </c>
      <c r="B725" s="106" t="s">
        <v>2484</v>
      </c>
      <c r="C725" s="4" t="s">
        <v>2488</v>
      </c>
      <c r="D725" s="7" t="s">
        <v>19</v>
      </c>
      <c r="E725" s="7" t="s">
        <v>20</v>
      </c>
      <c r="F725" s="7" t="s">
        <v>339</v>
      </c>
      <c r="G725" s="7" t="e">
        <f t="shared" ca="1" si="24"/>
        <v>#NAME?</v>
      </c>
      <c r="H725" s="29" t="s">
        <v>227</v>
      </c>
      <c r="I725" s="29" t="s">
        <v>41</v>
      </c>
      <c r="J725" s="7" t="str">
        <f t="shared" si="31"/>
        <v>Não</v>
      </c>
      <c r="K725" s="30">
        <v>44928</v>
      </c>
      <c r="L725" s="7"/>
      <c r="M725" s="7" t="s">
        <v>132</v>
      </c>
      <c r="N725" s="31">
        <v>2.5000000000000001E-2</v>
      </c>
      <c r="O725" s="7" t="s">
        <v>260</v>
      </c>
      <c r="P725" s="32">
        <v>0.2</v>
      </c>
      <c r="Q725" s="90"/>
      <c r="R725" s="90"/>
      <c r="S725" s="7" t="s">
        <v>220</v>
      </c>
      <c r="T725" s="7" t="s">
        <v>2487</v>
      </c>
      <c r="U725" s="7" t="s">
        <v>1056</v>
      </c>
      <c r="V725" s="29" t="e">
        <f t="shared" ca="1" si="25"/>
        <v>#NAME?</v>
      </c>
      <c r="W725" s="7"/>
      <c r="X725" s="7"/>
      <c r="Y725" s="34" t="s">
        <v>222</v>
      </c>
      <c r="Z725" s="35"/>
      <c r="AA725" s="36">
        <v>44928</v>
      </c>
      <c r="AB725" s="37">
        <v>49075100006342</v>
      </c>
      <c r="AC725" s="35"/>
      <c r="AD725" s="35"/>
      <c r="AE725" s="35"/>
      <c r="AF725" s="35">
        <v>2.06</v>
      </c>
      <c r="AG725" s="35">
        <v>2.06</v>
      </c>
      <c r="AH725" s="35">
        <v>4226.53</v>
      </c>
      <c r="AI725" s="35">
        <v>38153.64</v>
      </c>
      <c r="AJ725" s="35">
        <v>125151.44</v>
      </c>
      <c r="AK725" s="35">
        <v>123140.07</v>
      </c>
      <c r="AL725" s="35">
        <v>119855.66</v>
      </c>
      <c r="AM725" s="35">
        <v>125631.62</v>
      </c>
      <c r="AN725" s="35">
        <v>130795.52</v>
      </c>
      <c r="AO725" s="35">
        <v>122488.33</v>
      </c>
      <c r="AP725" s="35">
        <v>131490.15</v>
      </c>
      <c r="AQ725" s="35">
        <v>137780.79</v>
      </c>
      <c r="AR725" s="35">
        <v>111871.11</v>
      </c>
      <c r="AS725" s="35">
        <v>107340.63</v>
      </c>
      <c r="AT725" s="35">
        <v>109137.66</v>
      </c>
      <c r="AU725" s="35">
        <v>104504.09</v>
      </c>
      <c r="AV725" s="35">
        <v>101336.4</v>
      </c>
      <c r="AW725" s="35">
        <v>101500.5</v>
      </c>
      <c r="AX725" s="35">
        <v>104235.5</v>
      </c>
      <c r="AY725" s="35">
        <v>106412.59</v>
      </c>
      <c r="AZ725" s="35">
        <v>100223.84</v>
      </c>
      <c r="BA725" s="35">
        <v>95713.36</v>
      </c>
      <c r="BB725" s="35" t="e">
        <f t="array" aca="1" ref="BB725" ca="1">_xludf.XLOOKUP(C725,'PL TOTAL D0'!A:A,'PL TOTAL D0'!C:C,"")</f>
        <v>#NAME?</v>
      </c>
    </row>
    <row r="726" spans="1:54" ht="15.75" customHeight="1">
      <c r="A726" s="28" t="s">
        <v>18</v>
      </c>
      <c r="B726" s="3" t="s">
        <v>2489</v>
      </c>
      <c r="C726" s="4" t="s">
        <v>2490</v>
      </c>
      <c r="D726" s="7" t="s">
        <v>19</v>
      </c>
      <c r="E726" s="7" t="s">
        <v>38</v>
      </c>
      <c r="F726" s="7" t="s">
        <v>446</v>
      </c>
      <c r="G726" s="7" t="e">
        <f t="shared" ca="1" si="24"/>
        <v>#NAME?</v>
      </c>
      <c r="H726" s="29" t="s">
        <v>227</v>
      </c>
      <c r="I726" s="29" t="s">
        <v>41</v>
      </c>
      <c r="J726" s="7" t="str">
        <f t="shared" si="31"/>
        <v>Não</v>
      </c>
      <c r="K726" s="30">
        <v>45163</v>
      </c>
      <c r="L726" s="30"/>
      <c r="M726" s="7" t="s">
        <v>138</v>
      </c>
      <c r="N726" s="31">
        <v>1.4999999999999999E-2</v>
      </c>
      <c r="O726" s="7" t="s">
        <v>29</v>
      </c>
      <c r="P726" s="32">
        <v>0.1</v>
      </c>
      <c r="Q726" s="33"/>
      <c r="R726" s="90"/>
      <c r="S726" s="7" t="s">
        <v>220</v>
      </c>
      <c r="T726" s="7" t="s">
        <v>2491</v>
      </c>
      <c r="U726" s="7" t="s">
        <v>38</v>
      </c>
      <c r="V726" s="29" t="e">
        <f t="shared" ca="1" si="25"/>
        <v>#NAME?</v>
      </c>
      <c r="W726" s="7"/>
      <c r="X726" s="7"/>
      <c r="Y726" s="34" t="s">
        <v>222</v>
      </c>
      <c r="Z726" s="35"/>
      <c r="AA726" s="36">
        <v>45163</v>
      </c>
      <c r="AB726" s="37">
        <v>49075100011915</v>
      </c>
      <c r="AC726" s="35"/>
      <c r="AD726" s="35"/>
      <c r="AE726" s="35"/>
      <c r="AF726" s="35">
        <v>0</v>
      </c>
      <c r="AG726" s="35">
        <v>0</v>
      </c>
      <c r="AH726" s="35">
        <v>0</v>
      </c>
      <c r="AI726" s="35">
        <v>0</v>
      </c>
      <c r="AJ726" s="35">
        <v>0</v>
      </c>
      <c r="AK726" s="35">
        <v>0</v>
      </c>
      <c r="AL726" s="35">
        <v>0</v>
      </c>
      <c r="AM726" s="35">
        <v>0</v>
      </c>
      <c r="AN726" s="35">
        <v>0</v>
      </c>
      <c r="AO726" s="35">
        <v>34032.589999999997</v>
      </c>
      <c r="AP726" s="35">
        <v>34332.67</v>
      </c>
      <c r="AQ726" s="35">
        <v>34603.74</v>
      </c>
      <c r="AR726" s="35">
        <v>20766.330000000002</v>
      </c>
      <c r="AS726" s="35">
        <v>20899.849999999999</v>
      </c>
      <c r="AT726" s="35">
        <v>21052.45</v>
      </c>
      <c r="AU726" s="35">
        <v>21216.61</v>
      </c>
      <c r="AV726" s="35">
        <v>21367.48</v>
      </c>
      <c r="AW726" s="35">
        <v>21246.880000000001</v>
      </c>
      <c r="AX726" s="35">
        <v>21412.62</v>
      </c>
      <c r="AY726" s="35">
        <v>21568.63</v>
      </c>
      <c r="AZ726" s="35">
        <v>21718.86</v>
      </c>
      <c r="BA726" s="35">
        <v>21893.13</v>
      </c>
      <c r="BB726" s="35" t="e">
        <f t="array" aca="1" ref="BB726" ca="1">_xludf.XLOOKUP(C726,'PL TOTAL D0'!A:A,'PL TOTAL D0'!C:C,"")</f>
        <v>#NAME?</v>
      </c>
    </row>
    <row r="727" spans="1:54" ht="15.75" customHeight="1">
      <c r="A727" s="28" t="s">
        <v>18</v>
      </c>
      <c r="B727" s="3" t="s">
        <v>2492</v>
      </c>
      <c r="C727" s="4" t="s">
        <v>2493</v>
      </c>
      <c r="D727" s="7" t="s">
        <v>110</v>
      </c>
      <c r="E727" s="7" t="s">
        <v>38</v>
      </c>
      <c r="F727" s="7" t="s">
        <v>571</v>
      </c>
      <c r="G727" s="7" t="e">
        <f t="shared" ca="1" si="24"/>
        <v>#NAME?</v>
      </c>
      <c r="H727" s="29" t="s">
        <v>239</v>
      </c>
      <c r="I727" s="29" t="s">
        <v>286</v>
      </c>
      <c r="J727" s="7" t="str">
        <f t="shared" si="31"/>
        <v>Não</v>
      </c>
      <c r="K727" s="30">
        <v>45168</v>
      </c>
      <c r="L727" s="30"/>
      <c r="M727" s="7" t="s">
        <v>100</v>
      </c>
      <c r="N727" s="31">
        <v>5.0000000000000001E-3</v>
      </c>
      <c r="O727" s="7" t="s">
        <v>41</v>
      </c>
      <c r="P727" s="32">
        <v>0</v>
      </c>
      <c r="Q727" s="82"/>
      <c r="R727" s="90" t="s">
        <v>777</v>
      </c>
      <c r="S727" s="7" t="s">
        <v>220</v>
      </c>
      <c r="T727" s="7" t="s">
        <v>2494</v>
      </c>
      <c r="U727" s="7" t="s">
        <v>38</v>
      </c>
      <c r="V727" s="29" t="e">
        <f t="shared" ca="1" si="25"/>
        <v>#NAME?</v>
      </c>
      <c r="W727" s="7"/>
      <c r="X727" s="7"/>
      <c r="Y727" s="34" t="s">
        <v>222</v>
      </c>
      <c r="Z727" s="35"/>
      <c r="AA727" s="36">
        <v>45168</v>
      </c>
      <c r="AB727" s="37">
        <v>49075100005524</v>
      </c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>
        <v>686313.07</v>
      </c>
      <c r="AN727" s="35">
        <v>695559.77</v>
      </c>
      <c r="AO727" s="35">
        <v>701272.22</v>
      </c>
      <c r="AP727" s="35">
        <v>546580.13</v>
      </c>
      <c r="AQ727" s="35">
        <v>533184.53</v>
      </c>
      <c r="AR727" s="35">
        <v>618511.71</v>
      </c>
      <c r="AS727" s="35">
        <v>674920.46</v>
      </c>
      <c r="AT727" s="35">
        <v>676174.01</v>
      </c>
      <c r="AU727" s="35">
        <v>677461.23</v>
      </c>
      <c r="AV727" s="35">
        <v>680717.2</v>
      </c>
      <c r="AW727" s="35">
        <v>674844</v>
      </c>
      <c r="AX727" s="35">
        <v>0</v>
      </c>
      <c r="AY727" s="35">
        <v>0</v>
      </c>
      <c r="AZ727" s="35">
        <v>0</v>
      </c>
      <c r="BA727" s="35">
        <v>0</v>
      </c>
      <c r="BB727" s="35" t="e">
        <f t="array" aca="1" ref="BB727" ca="1">_xludf.XLOOKUP(C727,'PL TOTAL D0'!A:A,'PL TOTAL D0'!C:C,"")</f>
        <v>#NAME?</v>
      </c>
    </row>
    <row r="728" spans="1:54" ht="13.5" customHeight="1">
      <c r="A728" s="28" t="s">
        <v>18</v>
      </c>
      <c r="B728" s="3" t="s">
        <v>2495</v>
      </c>
      <c r="C728" s="4" t="s">
        <v>2496</v>
      </c>
      <c r="D728" s="7" t="s">
        <v>19</v>
      </c>
      <c r="E728" s="7" t="s">
        <v>38</v>
      </c>
      <c r="F728" s="7" t="s">
        <v>446</v>
      </c>
      <c r="G728" s="7" t="e">
        <f t="shared" ca="1" si="24"/>
        <v>#NAME?</v>
      </c>
      <c r="H728" s="29" t="s">
        <v>218</v>
      </c>
      <c r="I728" s="29" t="s">
        <v>41</v>
      </c>
      <c r="J728" s="7" t="str">
        <f t="shared" si="31"/>
        <v>Não</v>
      </c>
      <c r="K728" s="30">
        <v>45117</v>
      </c>
      <c r="L728" s="30">
        <v>45450</v>
      </c>
      <c r="M728" s="7" t="s">
        <v>100</v>
      </c>
      <c r="N728" s="31">
        <v>1.0999999999999999E-2</v>
      </c>
      <c r="O728" s="7" t="s">
        <v>41</v>
      </c>
      <c r="P728" s="32">
        <v>0</v>
      </c>
      <c r="Q728" s="90"/>
      <c r="R728" s="90"/>
      <c r="S728" s="7" t="s">
        <v>220</v>
      </c>
      <c r="T728" s="7" t="s">
        <v>2497</v>
      </c>
      <c r="U728" s="7" t="s">
        <v>38</v>
      </c>
      <c r="V728" s="29" t="e">
        <f t="shared" ca="1" si="25"/>
        <v>#NAME?</v>
      </c>
      <c r="W728" s="7"/>
      <c r="X728" s="7"/>
      <c r="Y728" s="34" t="s">
        <v>330</v>
      </c>
      <c r="Z728" s="35"/>
      <c r="AA728" s="36">
        <v>45117</v>
      </c>
      <c r="AB728" s="37">
        <v>49075100012792</v>
      </c>
      <c r="AC728" s="35"/>
      <c r="AD728" s="35"/>
      <c r="AE728" s="35"/>
      <c r="AF728" s="35"/>
      <c r="AG728" s="35"/>
      <c r="AH728" s="35"/>
      <c r="AI728" s="35"/>
      <c r="AJ728" s="35"/>
      <c r="AK728" s="35"/>
      <c r="AL728" s="35">
        <v>266116.93</v>
      </c>
      <c r="AM728" s="35">
        <v>313.8</v>
      </c>
      <c r="AN728" s="35">
        <v>277.3</v>
      </c>
      <c r="AO728" s="35">
        <v>277.3</v>
      </c>
      <c r="AP728" s="35">
        <v>277.3</v>
      </c>
      <c r="AQ728" s="35">
        <v>277.66000000000003</v>
      </c>
      <c r="AR728" s="35">
        <v>280.32</v>
      </c>
      <c r="AS728" s="35">
        <v>282.55</v>
      </c>
      <c r="AT728" s="35">
        <v>284.91000000000003</v>
      </c>
      <c r="AU728" s="35">
        <v>287.41000000000003</v>
      </c>
      <c r="AV728" s="35">
        <v>0</v>
      </c>
      <c r="AW728" s="35">
        <v>0</v>
      </c>
      <c r="AX728" s="35">
        <v>0</v>
      </c>
      <c r="AY728" s="35">
        <v>0</v>
      </c>
      <c r="AZ728" s="35">
        <v>0</v>
      </c>
      <c r="BA728" s="35">
        <v>0</v>
      </c>
      <c r="BB728" s="35" t="e">
        <f t="array" aca="1" ref="BB728" ca="1">_xludf.XLOOKUP(C728,'PL TOTAL D0'!A:A,'PL TOTAL D0'!C:C,"")</f>
        <v>#NAME?</v>
      </c>
    </row>
    <row r="729" spans="1:54" ht="15.75" customHeight="1">
      <c r="A729" s="28" t="s">
        <v>18</v>
      </c>
      <c r="B729" s="78" t="s">
        <v>2498</v>
      </c>
      <c r="C729" s="4" t="s">
        <v>2499</v>
      </c>
      <c r="D729" s="7" t="s">
        <v>19</v>
      </c>
      <c r="E729" s="7" t="s">
        <v>38</v>
      </c>
      <c r="F729" s="7" t="s">
        <v>446</v>
      </c>
      <c r="G729" s="7" t="e">
        <f t="shared" ca="1" si="24"/>
        <v>#NAME?</v>
      </c>
      <c r="H729" s="29" t="s">
        <v>218</v>
      </c>
      <c r="I729" s="29" t="s">
        <v>41</v>
      </c>
      <c r="J729" s="7" t="str">
        <f t="shared" si="31"/>
        <v>Não</v>
      </c>
      <c r="K729" s="30">
        <v>45155</v>
      </c>
      <c r="L729" s="30">
        <v>45574</v>
      </c>
      <c r="M729" s="7" t="s">
        <v>132</v>
      </c>
      <c r="N729" s="31">
        <v>0.02</v>
      </c>
      <c r="O729" s="7" t="s">
        <v>260</v>
      </c>
      <c r="P729" s="32">
        <v>0.2</v>
      </c>
      <c r="Q729" s="33"/>
      <c r="R729" s="90"/>
      <c r="S729" s="7" t="s">
        <v>220</v>
      </c>
      <c r="T729" s="7" t="s">
        <v>2500</v>
      </c>
      <c r="U729" s="7" t="s">
        <v>38</v>
      </c>
      <c r="V729" s="29" t="e">
        <f t="shared" ca="1" si="25"/>
        <v>#NAME?</v>
      </c>
      <c r="W729" s="7"/>
      <c r="X729" s="7"/>
      <c r="Y729" s="34" t="s">
        <v>222</v>
      </c>
      <c r="Z729" s="35"/>
      <c r="AA729" s="36">
        <v>45155</v>
      </c>
      <c r="AB729" s="37">
        <v>49075100007306</v>
      </c>
      <c r="AC729" s="35"/>
      <c r="AD729" s="35"/>
      <c r="AE729" s="35"/>
      <c r="AF729" s="35"/>
      <c r="AG729" s="35"/>
      <c r="AH729" s="35"/>
      <c r="AI729" s="35"/>
      <c r="AJ729" s="35"/>
      <c r="AK729" s="35"/>
      <c r="AL729" s="35">
        <v>413199.93</v>
      </c>
      <c r="AM729" s="35">
        <v>100505.12</v>
      </c>
      <c r="AN729" s="35">
        <v>2.57</v>
      </c>
      <c r="AO729" s="35">
        <v>0</v>
      </c>
      <c r="AP729" s="35">
        <v>0</v>
      </c>
      <c r="AQ729" s="35">
        <v>0</v>
      </c>
      <c r="AR729" s="35">
        <v>0</v>
      </c>
      <c r="AS729" s="35">
        <v>0.43</v>
      </c>
      <c r="AT729" s="35">
        <v>112663.48</v>
      </c>
      <c r="AU729" s="35">
        <v>109084.5</v>
      </c>
      <c r="AV729" s="35">
        <v>106510.3</v>
      </c>
      <c r="AW729" s="35">
        <v>107853</v>
      </c>
      <c r="AX729" s="35">
        <v>111152.2</v>
      </c>
      <c r="AY729" s="35">
        <v>113489.92</v>
      </c>
      <c r="AZ729" s="35">
        <v>111314.37</v>
      </c>
      <c r="BA729" s="35">
        <v>0</v>
      </c>
      <c r="BB729" s="35" t="e">
        <f t="array" aca="1" ref="BB729" ca="1">_xludf.XLOOKUP(C729,'PL TOTAL D0'!A:A,'PL TOTAL D0'!C:C,"")</f>
        <v>#NAME?</v>
      </c>
    </row>
    <row r="730" spans="1:54" ht="15.75" customHeight="1">
      <c r="A730" s="28" t="s">
        <v>18</v>
      </c>
      <c r="B730" s="78" t="s">
        <v>2498</v>
      </c>
      <c r="C730" s="4" t="s">
        <v>2501</v>
      </c>
      <c r="D730" s="7" t="s">
        <v>19</v>
      </c>
      <c r="E730" s="7" t="s">
        <v>38</v>
      </c>
      <c r="F730" s="7" t="s">
        <v>446</v>
      </c>
      <c r="G730" s="7" t="e">
        <f t="shared" ca="1" si="24"/>
        <v>#NAME?</v>
      </c>
      <c r="H730" s="29" t="s">
        <v>218</v>
      </c>
      <c r="I730" s="29" t="s">
        <v>41</v>
      </c>
      <c r="J730" s="7" t="str">
        <f t="shared" si="31"/>
        <v>Não</v>
      </c>
      <c r="K730" s="30">
        <v>45121</v>
      </c>
      <c r="L730" s="30">
        <v>45574</v>
      </c>
      <c r="M730" s="7" t="s">
        <v>100</v>
      </c>
      <c r="N730" s="31">
        <v>0.01</v>
      </c>
      <c r="O730" s="7" t="s">
        <v>41</v>
      </c>
      <c r="P730" s="32">
        <v>0</v>
      </c>
      <c r="Q730" s="33"/>
      <c r="R730" s="90"/>
      <c r="S730" s="7" t="s">
        <v>220</v>
      </c>
      <c r="T730" s="7" t="s">
        <v>2497</v>
      </c>
      <c r="U730" s="7" t="s">
        <v>38</v>
      </c>
      <c r="V730" s="29" t="e">
        <f t="shared" ca="1" si="25"/>
        <v>#NAME?</v>
      </c>
      <c r="W730" s="7"/>
      <c r="X730" s="7"/>
      <c r="Y730" s="34" t="s">
        <v>222</v>
      </c>
      <c r="Z730" s="35"/>
      <c r="AA730" s="36">
        <v>45121</v>
      </c>
      <c r="AB730" s="37">
        <v>49075100008779</v>
      </c>
      <c r="AC730" s="35"/>
      <c r="AD730" s="35"/>
      <c r="AE730" s="35"/>
      <c r="AF730" s="35"/>
      <c r="AG730" s="35"/>
      <c r="AH730" s="35"/>
      <c r="AI730" s="35"/>
      <c r="AJ730" s="35"/>
      <c r="AK730" s="35"/>
      <c r="AL730" s="35">
        <v>74859.75</v>
      </c>
      <c r="AM730" s="35">
        <v>761838.54</v>
      </c>
      <c r="AN730" s="35">
        <v>1069740.49</v>
      </c>
      <c r="AO730" s="35">
        <v>1078972.6299999999</v>
      </c>
      <c r="AP730" s="35">
        <v>1313535.01</v>
      </c>
      <c r="AQ730" s="35">
        <v>1325726.8600000001</v>
      </c>
      <c r="AR730" s="35">
        <v>1547689.79</v>
      </c>
      <c r="AS730" s="35">
        <v>1561784.18</v>
      </c>
      <c r="AT730" s="35">
        <v>1563469.43</v>
      </c>
      <c r="AU730" s="35">
        <v>1578160.53</v>
      </c>
      <c r="AV730" s="35">
        <v>1844207</v>
      </c>
      <c r="AW730" s="35">
        <v>1859652</v>
      </c>
      <c r="AX730" s="35">
        <v>1876207</v>
      </c>
      <c r="AY730" s="35">
        <v>1887818.45</v>
      </c>
      <c r="AZ730" s="35">
        <v>1902320.58</v>
      </c>
      <c r="BA730" s="35">
        <v>0</v>
      </c>
      <c r="BB730" s="35" t="e">
        <f t="array" aca="1" ref="BB730" ca="1">_xludf.XLOOKUP(C730,'PL TOTAL D0'!A:A,'PL TOTAL D0'!C:C,"")</f>
        <v>#NAME?</v>
      </c>
    </row>
    <row r="731" spans="1:54" ht="15.75" customHeight="1">
      <c r="A731" s="28" t="s">
        <v>18</v>
      </c>
      <c r="B731" s="3" t="s">
        <v>2502</v>
      </c>
      <c r="C731" s="4" t="s">
        <v>2503</v>
      </c>
      <c r="D731" s="7" t="s">
        <v>19</v>
      </c>
      <c r="E731" s="7" t="s">
        <v>20</v>
      </c>
      <c r="F731" s="7" t="s">
        <v>697</v>
      </c>
      <c r="G731" s="7" t="e">
        <f t="shared" ca="1" si="24"/>
        <v>#NAME?</v>
      </c>
      <c r="H731" s="29" t="s">
        <v>227</v>
      </c>
      <c r="I731" s="29" t="s">
        <v>41</v>
      </c>
      <c r="J731" s="7" t="str">
        <f t="shared" si="31"/>
        <v>Não</v>
      </c>
      <c r="K731" s="30">
        <v>45133</v>
      </c>
      <c r="L731" s="30"/>
      <c r="M731" s="7" t="s">
        <v>100</v>
      </c>
      <c r="N731" s="31">
        <v>1.2E-2</v>
      </c>
      <c r="O731" s="7" t="s">
        <v>41</v>
      </c>
      <c r="P731" s="32">
        <v>0</v>
      </c>
      <c r="Q731" s="90"/>
      <c r="R731" s="90"/>
      <c r="S731" s="7" t="s">
        <v>220</v>
      </c>
      <c r="T731" s="7" t="s">
        <v>2504</v>
      </c>
      <c r="U731" s="7" t="s">
        <v>31</v>
      </c>
      <c r="V731" s="29" t="e">
        <f t="shared" ca="1" si="25"/>
        <v>#NAME?</v>
      </c>
      <c r="W731" s="7"/>
      <c r="X731" s="7"/>
      <c r="Y731" s="34" t="s">
        <v>222</v>
      </c>
      <c r="Z731" s="35"/>
      <c r="AA731" s="36">
        <v>45133</v>
      </c>
      <c r="AB731" s="37">
        <v>49075100007772</v>
      </c>
      <c r="AC731" s="35"/>
      <c r="AD731" s="35"/>
      <c r="AE731" s="35"/>
      <c r="AF731" s="35"/>
      <c r="AG731" s="35"/>
      <c r="AH731" s="35"/>
      <c r="AI731" s="35"/>
      <c r="AJ731" s="35"/>
      <c r="AK731" s="35"/>
      <c r="AL731" s="35">
        <v>100133.79</v>
      </c>
      <c r="AM731" s="35">
        <v>151456.37</v>
      </c>
      <c r="AN731" s="35">
        <v>152699.95000000001</v>
      </c>
      <c r="AO731" s="35">
        <v>154046.65</v>
      </c>
      <c r="AP731" s="35">
        <v>155203.75</v>
      </c>
      <c r="AQ731" s="35">
        <v>156461.76999999999</v>
      </c>
      <c r="AR731" s="35">
        <v>157315.28</v>
      </c>
      <c r="AS731" s="35">
        <v>158558.25</v>
      </c>
      <c r="AT731" s="35">
        <v>159902.35</v>
      </c>
      <c r="AU731" s="35">
        <v>161099.12</v>
      </c>
      <c r="AV731" s="35">
        <v>162353.1</v>
      </c>
      <c r="AW731" s="35">
        <v>163642</v>
      </c>
      <c r="AX731" s="35">
        <v>164653.20000000001</v>
      </c>
      <c r="AY731" s="35">
        <v>165421.85999999999</v>
      </c>
      <c r="AZ731" s="35">
        <v>166556.74</v>
      </c>
      <c r="BA731" s="35">
        <v>167676.99</v>
      </c>
      <c r="BB731" s="35" t="e">
        <f t="array" aca="1" ref="BB731" ca="1">_xludf.XLOOKUP(C731,'PL TOTAL D0'!A:A,'PL TOTAL D0'!C:C,"")</f>
        <v>#NAME?</v>
      </c>
    </row>
    <row r="732" spans="1:54" ht="15.75" customHeight="1">
      <c r="A732" s="28" t="s">
        <v>18</v>
      </c>
      <c r="B732" s="3" t="s">
        <v>2505</v>
      </c>
      <c r="C732" s="4" t="s">
        <v>2506</v>
      </c>
      <c r="D732" s="7" t="s">
        <v>25</v>
      </c>
      <c r="E732" s="7" t="s">
        <v>20</v>
      </c>
      <c r="F732" s="7" t="s">
        <v>2507</v>
      </c>
      <c r="G732" s="7" t="e">
        <f t="shared" ca="1" si="24"/>
        <v>#NAME?</v>
      </c>
      <c r="H732" s="29" t="s">
        <v>227</v>
      </c>
      <c r="I732" s="29" t="s">
        <v>41</v>
      </c>
      <c r="J732" s="7" t="str">
        <f t="shared" si="31"/>
        <v>Não</v>
      </c>
      <c r="K732" s="30">
        <v>45573</v>
      </c>
      <c r="L732" s="30"/>
      <c r="M732" s="7" t="s">
        <v>138</v>
      </c>
      <c r="N732" s="31">
        <v>1.4999999999999999E-2</v>
      </c>
      <c r="O732" s="7" t="s">
        <v>29</v>
      </c>
      <c r="P732" s="32">
        <v>0.1</v>
      </c>
      <c r="Q732" s="90"/>
      <c r="R732" s="90"/>
      <c r="S732" s="7" t="s">
        <v>220</v>
      </c>
      <c r="T732" s="7" t="s">
        <v>2508</v>
      </c>
      <c r="U732" s="7" t="s">
        <v>31</v>
      </c>
      <c r="V732" s="29" t="e">
        <f t="shared" ca="1" si="25"/>
        <v>#NAME?</v>
      </c>
      <c r="W732" s="7"/>
      <c r="X732" s="7" t="s">
        <v>32</v>
      </c>
      <c r="Y732" s="34"/>
      <c r="Z732" s="35"/>
      <c r="AA732" s="35"/>
      <c r="AB732" s="37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>
        <v>99450.05</v>
      </c>
      <c r="BB732" s="35" t="e">
        <f t="array" aca="1" ref="BB732" ca="1">_xludf.XLOOKUP(C732,'PL TOTAL D0'!A:A,'PL TOTAL D0'!C:C,"")</f>
        <v>#NAME?</v>
      </c>
    </row>
    <row r="733" spans="1:54" ht="15.75" customHeight="1">
      <c r="A733" s="28" t="s">
        <v>18</v>
      </c>
      <c r="B733" s="75" t="s">
        <v>2509</v>
      </c>
      <c r="C733" s="15" t="s">
        <v>2510</v>
      </c>
      <c r="D733" s="7" t="s">
        <v>123</v>
      </c>
      <c r="E733" s="7" t="s">
        <v>124</v>
      </c>
      <c r="F733" s="7" t="s">
        <v>125</v>
      </c>
      <c r="G733" s="7" t="e">
        <f t="shared" ca="1" si="24"/>
        <v>#NAME?</v>
      </c>
      <c r="H733" s="29" t="s">
        <v>227</v>
      </c>
      <c r="I733" s="29" t="s">
        <v>41</v>
      </c>
      <c r="J733" s="7" t="str">
        <f t="shared" si="31"/>
        <v>Não</v>
      </c>
      <c r="K733" s="30">
        <v>45385</v>
      </c>
      <c r="L733" s="30"/>
      <c r="M733" s="7" t="s">
        <v>100</v>
      </c>
      <c r="N733" s="31">
        <v>0.01</v>
      </c>
      <c r="O733" s="7" t="s">
        <v>41</v>
      </c>
      <c r="P733" s="32">
        <v>0</v>
      </c>
      <c r="Q733" s="90"/>
      <c r="R733" s="90"/>
      <c r="S733" s="7" t="s">
        <v>220</v>
      </c>
      <c r="T733" s="12" t="s">
        <v>2511</v>
      </c>
      <c r="U733" s="7" t="s">
        <v>38</v>
      </c>
      <c r="V733" s="29" t="e">
        <f t="shared" ca="1" si="25"/>
        <v>#NAME?</v>
      </c>
      <c r="W733" s="7"/>
      <c r="X733" s="7"/>
      <c r="Y733" s="34" t="s">
        <v>222</v>
      </c>
      <c r="Z733" s="35"/>
      <c r="AA733" s="36">
        <v>45385</v>
      </c>
      <c r="AB733" s="37">
        <v>49075100014159</v>
      </c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>
        <v>273459.23</v>
      </c>
      <c r="AV733" s="35">
        <v>275837.8</v>
      </c>
      <c r="AW733" s="35">
        <v>278257.3</v>
      </c>
      <c r="AX733" s="35">
        <v>431821.2</v>
      </c>
      <c r="AY733" s="35">
        <v>436011.94</v>
      </c>
      <c r="AZ733" s="35">
        <v>438066.44</v>
      </c>
      <c r="BA733" s="35">
        <v>442434.9</v>
      </c>
      <c r="BB733" s="35" t="e">
        <f t="array" aca="1" ref="BB733" ca="1">_xludf.XLOOKUP(C733,'PL TOTAL D0'!A:A,'PL TOTAL D0'!C:C,"")</f>
        <v>#NAME?</v>
      </c>
    </row>
    <row r="734" spans="1:54" ht="15.75" customHeight="1">
      <c r="A734" s="28" t="s">
        <v>18</v>
      </c>
      <c r="B734" s="75" t="s">
        <v>2512</v>
      </c>
      <c r="C734" s="15" t="s">
        <v>2513</v>
      </c>
      <c r="D734" s="7" t="s">
        <v>19</v>
      </c>
      <c r="E734" s="7" t="s">
        <v>20</v>
      </c>
      <c r="F734" s="7" t="s">
        <v>290</v>
      </c>
      <c r="G734" s="7" t="e">
        <f t="shared" ca="1" si="24"/>
        <v>#NAME?</v>
      </c>
      <c r="H734" s="29" t="s">
        <v>245</v>
      </c>
      <c r="I734" s="29" t="s">
        <v>41</v>
      </c>
      <c r="J734" s="7" t="str">
        <f t="shared" si="31"/>
        <v>Não</v>
      </c>
      <c r="K734" s="30">
        <v>45617</v>
      </c>
      <c r="L734" s="30"/>
      <c r="M734" s="7" t="s">
        <v>46</v>
      </c>
      <c r="N734" s="31">
        <v>1.4999999999999999E-2</v>
      </c>
      <c r="O734" s="7" t="s">
        <v>41</v>
      </c>
      <c r="P734" s="32">
        <v>0</v>
      </c>
      <c r="Q734" s="90"/>
      <c r="R734" s="90"/>
      <c r="S734" s="7" t="s">
        <v>220</v>
      </c>
      <c r="T734" s="12" t="s">
        <v>2514</v>
      </c>
      <c r="U734" s="7" t="s">
        <v>94</v>
      </c>
      <c r="V734" s="29" t="e">
        <f t="shared" ca="1" si="25"/>
        <v>#NAME?</v>
      </c>
      <c r="W734" s="7"/>
      <c r="X734" s="7" t="s">
        <v>32</v>
      </c>
      <c r="Y734" s="34"/>
      <c r="Z734" s="35"/>
      <c r="AA734" s="36"/>
      <c r="AB734" s="37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 t="e">
        <f t="array" aca="1" ref="BB734" ca="1">_xludf.XLOOKUP(C734,'PL TOTAL D0'!A:A,'PL TOTAL D0'!C:C,"")</f>
        <v>#NAME?</v>
      </c>
    </row>
    <row r="735" spans="1:54" ht="15.75" customHeight="1">
      <c r="A735" s="28" t="s">
        <v>18</v>
      </c>
      <c r="B735" s="28" t="s">
        <v>2515</v>
      </c>
      <c r="C735" s="15" t="s">
        <v>2516</v>
      </c>
      <c r="D735" s="7" t="s">
        <v>19</v>
      </c>
      <c r="E735" s="7" t="s">
        <v>38</v>
      </c>
      <c r="F735" s="7" t="s">
        <v>346</v>
      </c>
      <c r="G735" s="7" t="e">
        <f t="shared" ca="1" si="24"/>
        <v>#NAME?</v>
      </c>
      <c r="H735" s="29" t="s">
        <v>239</v>
      </c>
      <c r="I735" s="29" t="s">
        <v>286</v>
      </c>
      <c r="J735" s="7" t="str">
        <f t="shared" si="31"/>
        <v>Não</v>
      </c>
      <c r="K735" s="30">
        <v>45369</v>
      </c>
      <c r="L735" s="30"/>
      <c r="M735" s="7" t="s">
        <v>138</v>
      </c>
      <c r="N735" s="31">
        <v>1.4999999999999999E-2</v>
      </c>
      <c r="O735" s="7" t="s">
        <v>29</v>
      </c>
      <c r="P735" s="32">
        <v>0.2</v>
      </c>
      <c r="Q735" s="33"/>
      <c r="R735" s="90"/>
      <c r="S735" s="7" t="s">
        <v>220</v>
      </c>
      <c r="T735" s="7" t="s">
        <v>2517</v>
      </c>
      <c r="U735" s="7" t="s">
        <v>38</v>
      </c>
      <c r="V735" s="29" t="e">
        <f t="shared" ca="1" si="25"/>
        <v>#NAME?</v>
      </c>
      <c r="W735" s="7"/>
      <c r="X735" s="7" t="s">
        <v>32</v>
      </c>
      <c r="Y735" s="34" t="s">
        <v>222</v>
      </c>
      <c r="Z735" s="35"/>
      <c r="AA735" s="36">
        <v>45369</v>
      </c>
      <c r="AB735" s="37">
        <v>49075100013888</v>
      </c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>
        <v>150736.95000000001</v>
      </c>
      <c r="AU735" s="35">
        <v>149844.48000000001</v>
      </c>
      <c r="AV735" s="35">
        <v>149396.4</v>
      </c>
      <c r="AW735" s="35">
        <v>257557.2</v>
      </c>
      <c r="AX735" s="35">
        <v>381648.1</v>
      </c>
      <c r="AY735" s="35">
        <v>400364.99</v>
      </c>
      <c r="AZ735" s="35">
        <v>0</v>
      </c>
      <c r="BA735" s="35">
        <v>0</v>
      </c>
      <c r="BB735" s="35" t="e">
        <f t="array" aca="1" ref="BB735" ca="1">_xludf.XLOOKUP(C735,'PL TOTAL D0'!A:A,'PL TOTAL D0'!C:C,"")</f>
        <v>#NAME?</v>
      </c>
    </row>
    <row r="736" spans="1:54" ht="15.75" customHeight="1">
      <c r="A736" s="28" t="s">
        <v>18</v>
      </c>
      <c r="B736" s="28" t="s">
        <v>2515</v>
      </c>
      <c r="C736" s="15" t="s">
        <v>2518</v>
      </c>
      <c r="D736" s="7" t="s">
        <v>19</v>
      </c>
      <c r="E736" s="7" t="s">
        <v>38</v>
      </c>
      <c r="F736" s="7" t="s">
        <v>346</v>
      </c>
      <c r="G736" s="7" t="e">
        <f t="shared" ca="1" si="24"/>
        <v>#NAME?</v>
      </c>
      <c r="H736" s="29" t="s">
        <v>239</v>
      </c>
      <c r="I736" s="29" t="s">
        <v>286</v>
      </c>
      <c r="J736" s="7" t="str">
        <f t="shared" si="31"/>
        <v>Não</v>
      </c>
      <c r="K736" s="30">
        <v>45463</v>
      </c>
      <c r="L736" s="30"/>
      <c r="M736" s="7" t="s">
        <v>87</v>
      </c>
      <c r="N736" s="31">
        <v>0</v>
      </c>
      <c r="O736" s="7" t="s">
        <v>41</v>
      </c>
      <c r="P736" s="32">
        <v>0</v>
      </c>
      <c r="Q736" s="90"/>
      <c r="R736" s="90"/>
      <c r="S736" s="7" t="s">
        <v>220</v>
      </c>
      <c r="T736" s="7" t="s">
        <v>2517</v>
      </c>
      <c r="U736" s="7" t="s">
        <v>38</v>
      </c>
      <c r="V736" s="29" t="e">
        <f t="shared" ca="1" si="25"/>
        <v>#NAME?</v>
      </c>
      <c r="W736" s="7"/>
      <c r="X736" s="7" t="s">
        <v>32</v>
      </c>
      <c r="Y736" s="34" t="s">
        <v>222</v>
      </c>
      <c r="Z736" s="35"/>
      <c r="AA736" s="36">
        <v>45463</v>
      </c>
      <c r="AB736" s="37">
        <v>49075100014892</v>
      </c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>
        <v>0</v>
      </c>
      <c r="AX736" s="35">
        <v>1407426</v>
      </c>
      <c r="AY736" s="35">
        <v>1417853.46</v>
      </c>
      <c r="AZ736" s="35">
        <v>0</v>
      </c>
      <c r="BA736" s="35">
        <v>0</v>
      </c>
      <c r="BB736" s="35" t="e">
        <f t="array" aca="1" ref="BB736" ca="1">_xludf.XLOOKUP(C736,'PL TOTAL D0'!A:A,'PL TOTAL D0'!C:C,"")</f>
        <v>#NAME?</v>
      </c>
    </row>
    <row r="737" spans="1:54" ht="15.75" customHeight="1">
      <c r="A737" s="28" t="s">
        <v>18</v>
      </c>
      <c r="B737" s="28" t="s">
        <v>2519</v>
      </c>
      <c r="C737" s="15" t="s">
        <v>2520</v>
      </c>
      <c r="D737" s="7" t="s">
        <v>110</v>
      </c>
      <c r="E737" s="7" t="s">
        <v>38</v>
      </c>
      <c r="F737" s="7" t="s">
        <v>571</v>
      </c>
      <c r="G737" s="7" t="e">
        <f t="shared" ca="1" si="24"/>
        <v>#NAME?</v>
      </c>
      <c r="H737" s="29" t="s">
        <v>218</v>
      </c>
      <c r="I737" s="29" t="s">
        <v>41</v>
      </c>
      <c r="J737" s="7" t="s">
        <v>258</v>
      </c>
      <c r="K737" s="30">
        <v>45359</v>
      </c>
      <c r="L737" s="30">
        <v>45517</v>
      </c>
      <c r="M737" s="7" t="s">
        <v>425</v>
      </c>
      <c r="N737" s="31">
        <v>8.0000000000000002E-3</v>
      </c>
      <c r="O737" s="7" t="s">
        <v>41</v>
      </c>
      <c r="P737" s="32">
        <v>0</v>
      </c>
      <c r="Q737" s="90"/>
      <c r="R737" s="138" t="s">
        <v>777</v>
      </c>
      <c r="S737" s="7" t="s">
        <v>220</v>
      </c>
      <c r="T737" s="7" t="s">
        <v>2521</v>
      </c>
      <c r="U737" s="7"/>
      <c r="V737" s="29" t="e">
        <f t="shared" ca="1" si="25"/>
        <v>#NAME?</v>
      </c>
      <c r="W737" s="7"/>
      <c r="X737" s="7"/>
      <c r="Y737" s="34"/>
      <c r="Z737" s="35"/>
      <c r="AA737" s="36">
        <v>45359</v>
      </c>
      <c r="AB737" s="37">
        <v>49075100013950</v>
      </c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>
        <v>1047159.73</v>
      </c>
      <c r="AU737" s="35">
        <v>1247593.5</v>
      </c>
      <c r="AV737" s="35">
        <v>2000171</v>
      </c>
      <c r="AW737" s="35">
        <v>1983042</v>
      </c>
      <c r="AX737" s="35">
        <v>0</v>
      </c>
      <c r="AY737" s="35">
        <v>0</v>
      </c>
      <c r="AZ737" s="35">
        <v>0</v>
      </c>
      <c r="BA737" s="35">
        <v>0</v>
      </c>
      <c r="BB737" s="35" t="e">
        <f t="array" aca="1" ref="BB737" ca="1">_xludf.XLOOKUP(C737,'PL TOTAL D0'!A:A,'PL TOTAL D0'!C:C,"")</f>
        <v>#NAME?</v>
      </c>
    </row>
    <row r="738" spans="1:54" ht="15.75" customHeight="1">
      <c r="A738" s="28" t="s">
        <v>18</v>
      </c>
      <c r="B738" s="3" t="s">
        <v>2522</v>
      </c>
      <c r="C738" s="4" t="s">
        <v>2523</v>
      </c>
      <c r="D738" s="7" t="s">
        <v>19</v>
      </c>
      <c r="E738" s="7" t="s">
        <v>124</v>
      </c>
      <c r="F738" s="7" t="s">
        <v>238</v>
      </c>
      <c r="G738" s="7" t="e">
        <f t="shared" ca="1" si="24"/>
        <v>#NAME?</v>
      </c>
      <c r="H738" s="29" t="s">
        <v>227</v>
      </c>
      <c r="I738" s="29" t="s">
        <v>41</v>
      </c>
      <c r="J738" s="7" t="str">
        <f t="shared" ref="J738:J773" si="32">IF(Q738=0,"Não","Sim")</f>
        <v>Não</v>
      </c>
      <c r="K738" s="30">
        <v>44949</v>
      </c>
      <c r="L738" s="7"/>
      <c r="M738" s="7" t="s">
        <v>291</v>
      </c>
      <c r="N738" s="31">
        <v>1.4999999999999999E-2</v>
      </c>
      <c r="O738" s="7" t="s">
        <v>29</v>
      </c>
      <c r="P738" s="32">
        <v>0.1</v>
      </c>
      <c r="Q738" s="33"/>
      <c r="R738" s="182" t="s">
        <v>2524</v>
      </c>
      <c r="S738" s="7" t="s">
        <v>220</v>
      </c>
      <c r="T738" s="7" t="s">
        <v>2525</v>
      </c>
      <c r="U738" s="7" t="s">
        <v>1313</v>
      </c>
      <c r="V738" s="29" t="e">
        <f t="shared" ca="1" si="25"/>
        <v>#NAME?</v>
      </c>
      <c r="W738" s="7"/>
      <c r="X738" s="7"/>
      <c r="Y738" s="34" t="s">
        <v>330</v>
      </c>
      <c r="Z738" s="35"/>
      <c r="AA738" s="36">
        <v>44949</v>
      </c>
      <c r="AB738" s="37">
        <v>49075100006350</v>
      </c>
      <c r="AC738" s="35"/>
      <c r="AD738" s="35"/>
      <c r="AE738" s="35"/>
      <c r="AF738" s="35">
        <v>518746.89</v>
      </c>
      <c r="AG738" s="35">
        <v>522921.32</v>
      </c>
      <c r="AH738" s="35">
        <v>266412.32</v>
      </c>
      <c r="AI738" s="35">
        <v>404393.62</v>
      </c>
      <c r="AJ738" s="35">
        <v>408190.6</v>
      </c>
      <c r="AK738" s="35">
        <v>412192.57</v>
      </c>
      <c r="AL738" s="35">
        <v>483870.82</v>
      </c>
      <c r="AM738" s="35">
        <v>487362.75</v>
      </c>
      <c r="AN738" s="35">
        <v>506159.39</v>
      </c>
      <c r="AO738" s="35">
        <v>526109.94999999995</v>
      </c>
      <c r="AP738" s="35">
        <v>532554.43999999994</v>
      </c>
      <c r="AQ738" s="35">
        <v>536225.61</v>
      </c>
      <c r="AR738" s="35">
        <v>550339.07999999996</v>
      </c>
      <c r="AS738" s="35">
        <v>603676.81000000006</v>
      </c>
      <c r="AT738" s="35">
        <v>608996.41</v>
      </c>
      <c r="AU738" s="35">
        <v>607133.75</v>
      </c>
      <c r="AV738" s="35">
        <v>624243.9</v>
      </c>
      <c r="AW738" s="35">
        <v>626972.69999999995</v>
      </c>
      <c r="AX738" s="35">
        <v>632638.6</v>
      </c>
      <c r="AY738" s="35">
        <v>537441.1</v>
      </c>
      <c r="AZ738" s="35">
        <v>578581.23</v>
      </c>
      <c r="BA738" s="35">
        <v>633781.43000000005</v>
      </c>
      <c r="BB738" s="35" t="e">
        <f t="array" aca="1" ref="BB738" ca="1">_xludf.XLOOKUP(C738,'PL TOTAL D0'!A:A,'PL TOTAL D0'!C:C,"")</f>
        <v>#NAME?</v>
      </c>
    </row>
    <row r="739" spans="1:54" ht="15.75" customHeight="1">
      <c r="A739" s="28" t="s">
        <v>18</v>
      </c>
      <c r="B739" s="3" t="s">
        <v>2526</v>
      </c>
      <c r="C739" s="4" t="s">
        <v>2527</v>
      </c>
      <c r="D739" s="7" t="s">
        <v>19</v>
      </c>
      <c r="E739" s="7" t="s">
        <v>20</v>
      </c>
      <c r="F739" s="7" t="s">
        <v>339</v>
      </c>
      <c r="G739" s="7" t="e">
        <f t="shared" ca="1" si="24"/>
        <v>#NAME?</v>
      </c>
      <c r="H739" s="29" t="s">
        <v>227</v>
      </c>
      <c r="I739" s="29" t="s">
        <v>41</v>
      </c>
      <c r="J739" s="7" t="str">
        <f t="shared" si="32"/>
        <v>Não</v>
      </c>
      <c r="K739" s="30">
        <v>45127</v>
      </c>
      <c r="L739" s="30"/>
      <c r="M739" s="7" t="s">
        <v>132</v>
      </c>
      <c r="N739" s="31">
        <v>2.5000000000000001E-2</v>
      </c>
      <c r="O739" s="7" t="s">
        <v>260</v>
      </c>
      <c r="P739" s="32">
        <v>0.2</v>
      </c>
      <c r="Q739" s="90"/>
      <c r="R739" s="90"/>
      <c r="S739" s="7" t="s">
        <v>220</v>
      </c>
      <c r="T739" s="7" t="s">
        <v>2528</v>
      </c>
      <c r="U739" s="7" t="s">
        <v>94</v>
      </c>
      <c r="V739" s="29" t="e">
        <f t="shared" ca="1" si="25"/>
        <v>#NAME?</v>
      </c>
      <c r="W739" s="7"/>
      <c r="X739" s="7"/>
      <c r="Y739" s="34" t="s">
        <v>222</v>
      </c>
      <c r="Z739" s="35"/>
      <c r="AA739" s="36">
        <v>45127</v>
      </c>
      <c r="AB739" s="37">
        <v>49075100008906</v>
      </c>
      <c r="AC739" s="35"/>
      <c r="AD739" s="35"/>
      <c r="AE739" s="35"/>
      <c r="AF739" s="35"/>
      <c r="AG739" s="35"/>
      <c r="AH739" s="35"/>
      <c r="AI739" s="35">
        <v>0</v>
      </c>
      <c r="AJ739" s="35">
        <v>0</v>
      </c>
      <c r="AK739" s="35">
        <v>0</v>
      </c>
      <c r="AL739" s="35">
        <v>90215.35</v>
      </c>
      <c r="AM739" s="35">
        <v>88981.6</v>
      </c>
      <c r="AN739" s="35">
        <v>86715.3</v>
      </c>
      <c r="AO739" s="35">
        <v>82767.94</v>
      </c>
      <c r="AP739" s="35">
        <v>88841.29</v>
      </c>
      <c r="AQ739" s="35">
        <v>93152.33</v>
      </c>
      <c r="AR739" s="35">
        <v>86866.71</v>
      </c>
      <c r="AS739" s="35">
        <v>87808.38</v>
      </c>
      <c r="AT739" s="35">
        <v>89216.53</v>
      </c>
      <c r="AU739" s="35">
        <v>85486.3</v>
      </c>
      <c r="AV739" s="35">
        <v>83722.070000000007</v>
      </c>
      <c r="AW739" s="35">
        <v>83708.3</v>
      </c>
      <c r="AX739" s="35">
        <v>145554.29999999999</v>
      </c>
      <c r="AY739" s="35">
        <v>147045.14000000001</v>
      </c>
      <c r="AZ739" s="35">
        <v>146061.66</v>
      </c>
      <c r="BA739" s="35">
        <v>143895.94</v>
      </c>
      <c r="BB739" s="35" t="e">
        <f t="array" aca="1" ref="BB739" ca="1">_xludf.XLOOKUP(C739,'PL TOTAL D0'!A:A,'PL TOTAL D0'!C:C,"")</f>
        <v>#NAME?</v>
      </c>
    </row>
    <row r="740" spans="1:54" ht="15.75" customHeight="1">
      <c r="A740" s="28" t="s">
        <v>18</v>
      </c>
      <c r="B740" s="3" t="s">
        <v>2529</v>
      </c>
      <c r="C740" s="4" t="s">
        <v>2530</v>
      </c>
      <c r="D740" s="7" t="s">
        <v>19</v>
      </c>
      <c r="E740" s="7" t="s">
        <v>38</v>
      </c>
      <c r="F740" s="7" t="s">
        <v>99</v>
      </c>
      <c r="G740" s="7" t="e">
        <f t="shared" ca="1" si="24"/>
        <v>#NAME?</v>
      </c>
      <c r="H740" s="29" t="s">
        <v>239</v>
      </c>
      <c r="I740" s="29" t="s">
        <v>240</v>
      </c>
      <c r="J740" s="7" t="str">
        <f t="shared" si="32"/>
        <v>Não</v>
      </c>
      <c r="K740" s="30">
        <v>45042</v>
      </c>
      <c r="L740" s="7"/>
      <c r="M740" s="7" t="s">
        <v>138</v>
      </c>
      <c r="N740" s="31">
        <v>1.4999999999999999E-2</v>
      </c>
      <c r="O740" s="7" t="s">
        <v>29</v>
      </c>
      <c r="P740" s="32">
        <v>0.1</v>
      </c>
      <c r="Q740" s="90"/>
      <c r="R740" s="90"/>
      <c r="S740" s="7" t="s">
        <v>220</v>
      </c>
      <c r="T740" s="7" t="s">
        <v>2531</v>
      </c>
      <c r="U740" s="7" t="s">
        <v>38</v>
      </c>
      <c r="V740" s="29" t="e">
        <f t="shared" ca="1" si="25"/>
        <v>#NAME?</v>
      </c>
      <c r="W740" s="7"/>
      <c r="X740" s="7"/>
      <c r="Y740" s="34" t="s">
        <v>222</v>
      </c>
      <c r="Z740" s="35"/>
      <c r="AA740" s="36">
        <v>45042</v>
      </c>
      <c r="AB740" s="37">
        <v>49075100007926</v>
      </c>
      <c r="AC740" s="35"/>
      <c r="AD740" s="35"/>
      <c r="AE740" s="35"/>
      <c r="AF740" s="35"/>
      <c r="AG740" s="35"/>
      <c r="AH740" s="35"/>
      <c r="AI740" s="35">
        <v>138047.59</v>
      </c>
      <c r="AJ740" s="35">
        <v>139372.91</v>
      </c>
      <c r="AK740" s="35">
        <v>143006.24</v>
      </c>
      <c r="AL740" s="35">
        <v>146285.25</v>
      </c>
      <c r="AM740" s="35">
        <v>145052.98000000001</v>
      </c>
      <c r="AN740" s="35">
        <v>145422.56</v>
      </c>
      <c r="AO740" s="35">
        <v>145078.47</v>
      </c>
      <c r="AP740" s="35">
        <v>148501.51999999999</v>
      </c>
      <c r="AQ740" s="35">
        <v>151527.69</v>
      </c>
      <c r="AR740" s="35">
        <v>148221.34</v>
      </c>
      <c r="AS740" s="35">
        <v>149227.1</v>
      </c>
      <c r="AT740" s="35">
        <v>150464.07</v>
      </c>
      <c r="AU740" s="35">
        <v>148686.62</v>
      </c>
      <c r="AV740" s="35">
        <v>359.35</v>
      </c>
      <c r="AW740" s="35">
        <v>367.42</v>
      </c>
      <c r="AX740" s="35">
        <v>293.08</v>
      </c>
      <c r="AY740" s="35">
        <v>216.74</v>
      </c>
      <c r="AZ740" s="35">
        <v>181.89</v>
      </c>
      <c r="BA740" s="35">
        <v>181.89</v>
      </c>
      <c r="BB740" s="35" t="e">
        <f t="array" aca="1" ref="BB740" ca="1">_xludf.XLOOKUP(C740,'PL TOTAL D0'!A:A,'PL TOTAL D0'!C:C,"")</f>
        <v>#NAME?</v>
      </c>
    </row>
    <row r="741" spans="1:54" ht="15.75" customHeight="1">
      <c r="A741" s="28" t="s">
        <v>18</v>
      </c>
      <c r="B741" s="3" t="s">
        <v>2532</v>
      </c>
      <c r="C741" s="4" t="s">
        <v>2533</v>
      </c>
      <c r="D741" s="7" t="s">
        <v>19</v>
      </c>
      <c r="E741" s="7" t="s">
        <v>124</v>
      </c>
      <c r="F741" s="7" t="s">
        <v>404</v>
      </c>
      <c r="G741" s="7" t="e">
        <f t="shared" ca="1" si="24"/>
        <v>#NAME?</v>
      </c>
      <c r="H741" s="29" t="s">
        <v>239</v>
      </c>
      <c r="I741" s="29" t="s">
        <v>240</v>
      </c>
      <c r="J741" s="7" t="str">
        <f t="shared" si="32"/>
        <v>Não</v>
      </c>
      <c r="K741" s="30">
        <v>45163</v>
      </c>
      <c r="L741" s="30"/>
      <c r="M741" s="7" t="s">
        <v>100</v>
      </c>
      <c r="N741" s="31">
        <v>1.2E-2</v>
      </c>
      <c r="O741" s="7" t="s">
        <v>41</v>
      </c>
      <c r="P741" s="32">
        <v>0</v>
      </c>
      <c r="Q741" s="90"/>
      <c r="R741" s="33" t="s">
        <v>1557</v>
      </c>
      <c r="S741" s="7" t="s">
        <v>220</v>
      </c>
      <c r="T741" s="7" t="s">
        <v>2534</v>
      </c>
      <c r="U741" s="7" t="s">
        <v>38</v>
      </c>
      <c r="V741" s="29" t="e">
        <f t="shared" ca="1" si="25"/>
        <v>#NAME?</v>
      </c>
      <c r="W741" s="7"/>
      <c r="X741" s="7"/>
      <c r="Y741" s="34" t="s">
        <v>222</v>
      </c>
      <c r="Z741" s="35"/>
      <c r="AA741" s="36">
        <v>45163</v>
      </c>
      <c r="AB741" s="37">
        <v>49075100011923</v>
      </c>
      <c r="AC741" s="35"/>
      <c r="AD741" s="35"/>
      <c r="AE741" s="35"/>
      <c r="AF741" s="35"/>
      <c r="AG741" s="35"/>
      <c r="AH741" s="35">
        <v>0</v>
      </c>
      <c r="AI741" s="35">
        <v>0</v>
      </c>
      <c r="AJ741" s="35">
        <v>0</v>
      </c>
      <c r="AK741" s="35">
        <v>0</v>
      </c>
      <c r="AL741" s="35">
        <v>0</v>
      </c>
      <c r="AM741" s="35">
        <v>0</v>
      </c>
      <c r="AN741" s="35">
        <v>0</v>
      </c>
      <c r="AO741" s="35">
        <v>0</v>
      </c>
      <c r="AP741" s="35">
        <v>0</v>
      </c>
      <c r="AQ741" s="35">
        <v>0</v>
      </c>
      <c r="AR741" s="35">
        <v>0</v>
      </c>
      <c r="AS741" s="35">
        <v>0</v>
      </c>
      <c r="AT741" s="35">
        <v>0</v>
      </c>
      <c r="AU741" s="35">
        <v>0</v>
      </c>
      <c r="AV741" s="35">
        <v>0</v>
      </c>
      <c r="AW741" s="35">
        <v>0</v>
      </c>
      <c r="AX741" s="35">
        <v>0</v>
      </c>
      <c r="AY741" s="35">
        <v>0</v>
      </c>
      <c r="AZ741" s="35">
        <v>0</v>
      </c>
      <c r="BA741" s="35">
        <v>0</v>
      </c>
      <c r="BB741" s="35" t="e">
        <f t="array" aca="1" ref="BB741" ca="1">_xludf.XLOOKUP(C741,'PL TOTAL D0'!A:A,'PL TOTAL D0'!C:C,"")</f>
        <v>#NAME?</v>
      </c>
    </row>
    <row r="742" spans="1:54" ht="15.75" customHeight="1">
      <c r="A742" s="28" t="s">
        <v>18</v>
      </c>
      <c r="B742" s="3" t="s">
        <v>2535</v>
      </c>
      <c r="C742" s="4" t="s">
        <v>2536</v>
      </c>
      <c r="D742" s="7" t="s">
        <v>110</v>
      </c>
      <c r="E742" s="7" t="s">
        <v>38</v>
      </c>
      <c r="F742" s="7" t="s">
        <v>366</v>
      </c>
      <c r="G742" s="7" t="e">
        <f t="shared" ca="1" si="24"/>
        <v>#NAME?</v>
      </c>
      <c r="H742" s="29" t="s">
        <v>239</v>
      </c>
      <c r="I742" s="29" t="s">
        <v>286</v>
      </c>
      <c r="J742" s="7" t="str">
        <f t="shared" si="32"/>
        <v>Não</v>
      </c>
      <c r="K742" s="30">
        <v>45464</v>
      </c>
      <c r="L742" s="30"/>
      <c r="M742" s="7" t="s">
        <v>100</v>
      </c>
      <c r="N742" s="31">
        <v>1.2E-2</v>
      </c>
      <c r="O742" s="7" t="s">
        <v>41</v>
      </c>
      <c r="P742" s="32">
        <v>0</v>
      </c>
      <c r="Q742" s="33"/>
      <c r="R742" s="33"/>
      <c r="S742" s="7" t="s">
        <v>220</v>
      </c>
      <c r="T742" s="7" t="s">
        <v>2537</v>
      </c>
      <c r="U742" s="7" t="s">
        <v>38</v>
      </c>
      <c r="V742" s="29" t="e">
        <f t="shared" ca="1" si="25"/>
        <v>#NAME?</v>
      </c>
      <c r="W742" s="7"/>
      <c r="X742" s="7" t="s">
        <v>32</v>
      </c>
      <c r="Y742" s="34"/>
      <c r="Z742" s="35"/>
      <c r="AA742" s="36">
        <v>45464</v>
      </c>
      <c r="AB742" s="37">
        <v>49075100015228</v>
      </c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>
        <v>880804.3</v>
      </c>
      <c r="AX742" s="35">
        <v>888970.8</v>
      </c>
      <c r="AY742" s="35">
        <v>0</v>
      </c>
      <c r="AZ742" s="35">
        <v>0</v>
      </c>
      <c r="BA742" s="35">
        <v>0</v>
      </c>
      <c r="BB742" s="35" t="e">
        <f t="array" aca="1" ref="BB742" ca="1">_xludf.XLOOKUP(C742,'PL TOTAL D0'!A:A,'PL TOTAL D0'!C:C,"")</f>
        <v>#NAME?</v>
      </c>
    </row>
    <row r="743" spans="1:54" ht="15.75" customHeight="1">
      <c r="A743" s="28" t="s">
        <v>18</v>
      </c>
      <c r="B743" s="14" t="s">
        <v>2538</v>
      </c>
      <c r="C743" s="4" t="s">
        <v>2539</v>
      </c>
      <c r="D743" s="7" t="s">
        <v>19</v>
      </c>
      <c r="E743" s="7" t="s">
        <v>124</v>
      </c>
      <c r="F743" s="7" t="s">
        <v>238</v>
      </c>
      <c r="G743" s="7" t="e">
        <f t="shared" ca="1" si="24"/>
        <v>#NAME?</v>
      </c>
      <c r="H743" s="29" t="s">
        <v>227</v>
      </c>
      <c r="I743" s="29" t="s">
        <v>41</v>
      </c>
      <c r="J743" s="7" t="str">
        <f t="shared" si="32"/>
        <v>Não</v>
      </c>
      <c r="K743" s="30">
        <v>45027</v>
      </c>
      <c r="L743" s="7"/>
      <c r="M743" s="7" t="s">
        <v>100</v>
      </c>
      <c r="N743" s="31">
        <v>1.2E-2</v>
      </c>
      <c r="O743" s="7" t="s">
        <v>41</v>
      </c>
      <c r="P743" s="32">
        <v>0</v>
      </c>
      <c r="Q743" s="90"/>
      <c r="R743" s="90"/>
      <c r="S743" s="7" t="s">
        <v>220</v>
      </c>
      <c r="T743" s="7" t="s">
        <v>2540</v>
      </c>
      <c r="U743" s="7" t="s">
        <v>1313</v>
      </c>
      <c r="V743" s="29" t="e">
        <f t="shared" ca="1" si="25"/>
        <v>#NAME?</v>
      </c>
      <c r="W743" s="7"/>
      <c r="X743" s="7"/>
      <c r="Y743" s="34" t="s">
        <v>222</v>
      </c>
      <c r="Z743" s="35"/>
      <c r="AA743" s="36">
        <v>45027</v>
      </c>
      <c r="AB743" s="37">
        <v>49075100012806</v>
      </c>
      <c r="AC743" s="35"/>
      <c r="AD743" s="35"/>
      <c r="AE743" s="35"/>
      <c r="AF743" s="35"/>
      <c r="AG743" s="35"/>
      <c r="AH743" s="35">
        <v>0</v>
      </c>
      <c r="AI743" s="35">
        <v>215468.62</v>
      </c>
      <c r="AJ743" s="35">
        <v>217477.55</v>
      </c>
      <c r="AK743" s="35">
        <v>219227.81</v>
      </c>
      <c r="AL743" s="35">
        <v>320715.33</v>
      </c>
      <c r="AM743" s="35">
        <v>349171.08</v>
      </c>
      <c r="AN743" s="35">
        <v>351580.87</v>
      </c>
      <c r="AO743" s="35">
        <v>354443.63</v>
      </c>
      <c r="AP743" s="35">
        <v>356843.49</v>
      </c>
      <c r="AQ743" s="35">
        <v>359473.07</v>
      </c>
      <c r="AR743" s="35">
        <v>362690.15</v>
      </c>
      <c r="AS743" s="35">
        <v>365407.73</v>
      </c>
      <c r="AT743" s="35">
        <v>368641.85</v>
      </c>
      <c r="AU743" s="35">
        <v>371454.71</v>
      </c>
      <c r="AV743" s="35">
        <v>374341.3</v>
      </c>
      <c r="AW743" s="35">
        <v>377216.4</v>
      </c>
      <c r="AX743" s="35">
        <v>378065.5</v>
      </c>
      <c r="AY743" s="35">
        <v>378629.62</v>
      </c>
      <c r="AZ743" s="35">
        <v>378209.97</v>
      </c>
      <c r="BA743" s="35">
        <v>381677.6</v>
      </c>
      <c r="BB743" s="35" t="e">
        <f t="array" aca="1" ref="BB743" ca="1">_xludf.XLOOKUP(C743,'PL TOTAL D0'!A:A,'PL TOTAL D0'!C:C,"")</f>
        <v>#NAME?</v>
      </c>
    </row>
    <row r="744" spans="1:54" ht="15.75" customHeight="1">
      <c r="A744" s="28" t="s">
        <v>18</v>
      </c>
      <c r="B744" s="3" t="s">
        <v>2541</v>
      </c>
      <c r="C744" s="4" t="s">
        <v>2542</v>
      </c>
      <c r="D744" s="7" t="s">
        <v>110</v>
      </c>
      <c r="E744" s="7" t="s">
        <v>38</v>
      </c>
      <c r="F744" s="7" t="s">
        <v>217</v>
      </c>
      <c r="G744" s="7" t="e">
        <f t="shared" ca="1" si="24"/>
        <v>#NAME?</v>
      </c>
      <c r="H744" s="29" t="s">
        <v>218</v>
      </c>
      <c r="I744" s="29" t="s">
        <v>41</v>
      </c>
      <c r="J744" s="7" t="str">
        <f t="shared" si="32"/>
        <v>Não</v>
      </c>
      <c r="K744" s="30">
        <v>45124</v>
      </c>
      <c r="L744" s="30">
        <v>45513</v>
      </c>
      <c r="M744" s="7" t="s">
        <v>2543</v>
      </c>
      <c r="N744" s="31">
        <v>1.4E-2</v>
      </c>
      <c r="O744" s="7" t="s">
        <v>29</v>
      </c>
      <c r="P744" s="32">
        <v>0.1</v>
      </c>
      <c r="Q744" s="47"/>
      <c r="R744" s="47" t="s">
        <v>386</v>
      </c>
      <c r="S744" s="7" t="s">
        <v>220</v>
      </c>
      <c r="T744" s="7" t="s">
        <v>2544</v>
      </c>
      <c r="U744" s="7" t="s">
        <v>38</v>
      </c>
      <c r="V744" s="29" t="e">
        <f t="shared" ca="1" si="25"/>
        <v>#NAME?</v>
      </c>
      <c r="W744" s="7"/>
      <c r="X744" s="7"/>
      <c r="Y744" s="34" t="s">
        <v>330</v>
      </c>
      <c r="Z744" s="35"/>
      <c r="AA744" s="36">
        <v>45124</v>
      </c>
      <c r="AB744" s="37">
        <v>49075100005834</v>
      </c>
      <c r="AC744" s="35"/>
      <c r="AD744" s="35"/>
      <c r="AE744" s="35"/>
      <c r="AF744" s="35"/>
      <c r="AG744" s="35"/>
      <c r="AH744" s="35"/>
      <c r="AI744" s="35"/>
      <c r="AJ744" s="35"/>
      <c r="AK744" s="35">
        <v>0</v>
      </c>
      <c r="AL744" s="35">
        <v>401081.8</v>
      </c>
      <c r="AM744" s="35">
        <v>546504</v>
      </c>
      <c r="AN744" s="35">
        <v>608060.78</v>
      </c>
      <c r="AO744" s="35">
        <v>622970.52</v>
      </c>
      <c r="AP744" s="35">
        <v>647615.81999999995</v>
      </c>
      <c r="AQ744" s="35">
        <v>706869.86</v>
      </c>
      <c r="AR744" s="35">
        <v>713532.19</v>
      </c>
      <c r="AS744" s="35">
        <v>675253.15</v>
      </c>
      <c r="AT744" s="35">
        <v>686867.99</v>
      </c>
      <c r="AU744" s="35">
        <v>701714.16</v>
      </c>
      <c r="AV744" s="35">
        <v>723802.8</v>
      </c>
      <c r="AW744" s="35">
        <v>733123.7</v>
      </c>
      <c r="AX744" s="35">
        <v>0</v>
      </c>
      <c r="AY744" s="35">
        <v>0</v>
      </c>
      <c r="AZ744" s="35">
        <v>0</v>
      </c>
      <c r="BA744" s="35">
        <v>0</v>
      </c>
      <c r="BB744" s="35" t="e">
        <f t="array" aca="1" ref="BB744" ca="1">_xludf.XLOOKUP(C744,'PL TOTAL D0'!A:A,'PL TOTAL D0'!C:C,"")</f>
        <v>#NAME?</v>
      </c>
    </row>
    <row r="745" spans="1:54" ht="15.75" customHeight="1">
      <c r="A745" s="28" t="s">
        <v>18</v>
      </c>
      <c r="B745" s="3" t="s">
        <v>2545</v>
      </c>
      <c r="C745" s="4" t="s">
        <v>2546</v>
      </c>
      <c r="D745" s="7" t="s">
        <v>19</v>
      </c>
      <c r="E745" s="7" t="s">
        <v>124</v>
      </c>
      <c r="F745" s="7" t="s">
        <v>404</v>
      </c>
      <c r="G745" s="7" t="e">
        <f t="shared" ca="1" si="24"/>
        <v>#NAME?</v>
      </c>
      <c r="H745" s="29" t="s">
        <v>227</v>
      </c>
      <c r="I745" s="29" t="s">
        <v>41</v>
      </c>
      <c r="J745" s="7" t="str">
        <f t="shared" si="32"/>
        <v>Não</v>
      </c>
      <c r="K745" s="30">
        <v>45140</v>
      </c>
      <c r="L745" s="30"/>
      <c r="M745" s="7" t="s">
        <v>100</v>
      </c>
      <c r="N745" s="31">
        <v>0.01</v>
      </c>
      <c r="O745" s="7" t="s">
        <v>41</v>
      </c>
      <c r="P745" s="32">
        <v>0</v>
      </c>
      <c r="Q745" s="90"/>
      <c r="R745" s="90"/>
      <c r="S745" s="7" t="s">
        <v>220</v>
      </c>
      <c r="T745" s="7" t="s">
        <v>2547</v>
      </c>
      <c r="U745" s="7" t="s">
        <v>124</v>
      </c>
      <c r="V745" s="29" t="e">
        <f t="shared" ca="1" si="25"/>
        <v>#NAME?</v>
      </c>
      <c r="W745" s="7"/>
      <c r="X745" s="7"/>
      <c r="Y745" s="34" t="s">
        <v>330</v>
      </c>
      <c r="Z745" s="35"/>
      <c r="AA745" s="36">
        <v>45140</v>
      </c>
      <c r="AB745" s="37">
        <v>49075100006016</v>
      </c>
      <c r="AC745" s="35"/>
      <c r="AD745" s="35"/>
      <c r="AE745" s="35"/>
      <c r="AF745" s="35">
        <v>0</v>
      </c>
      <c r="AG745" s="35">
        <v>0</v>
      </c>
      <c r="AH745" s="35">
        <v>0</v>
      </c>
      <c r="AI745" s="35">
        <v>0</v>
      </c>
      <c r="AJ745" s="35">
        <v>0</v>
      </c>
      <c r="AK745" s="35">
        <v>0</v>
      </c>
      <c r="AL745" s="35">
        <v>0</v>
      </c>
      <c r="AM745" s="35">
        <v>201716.4</v>
      </c>
      <c r="AN745" s="35">
        <v>203447.67</v>
      </c>
      <c r="AO745" s="35">
        <v>205220.16</v>
      </c>
      <c r="AP745" s="35">
        <v>206722.52</v>
      </c>
      <c r="AQ745" s="35">
        <v>208336.6</v>
      </c>
      <c r="AR745" s="35">
        <v>210172.99</v>
      </c>
      <c r="AS745" s="35">
        <v>186046.01</v>
      </c>
      <c r="AT745" s="35">
        <v>187596.72</v>
      </c>
      <c r="AU745" s="35">
        <v>188257.1</v>
      </c>
      <c r="AV745" s="35">
        <v>189796.5</v>
      </c>
      <c r="AW745" s="35">
        <v>191336.6</v>
      </c>
      <c r="AX745" s="35">
        <v>193029.6</v>
      </c>
      <c r="AY745" s="35">
        <v>192759.99</v>
      </c>
      <c r="AZ745" s="35">
        <v>194177.21</v>
      </c>
      <c r="BA745" s="35">
        <v>195896.75</v>
      </c>
      <c r="BB745" s="35" t="e">
        <f t="array" aca="1" ref="BB745" ca="1">_xludf.XLOOKUP(C745,'PL TOTAL D0'!A:A,'PL TOTAL D0'!C:C,"")</f>
        <v>#NAME?</v>
      </c>
    </row>
    <row r="746" spans="1:54" ht="15.75" customHeight="1">
      <c r="A746" s="28" t="s">
        <v>18</v>
      </c>
      <c r="B746" s="14" t="s">
        <v>2548</v>
      </c>
      <c r="C746" s="4" t="s">
        <v>2549</v>
      </c>
      <c r="D746" s="7" t="s">
        <v>19</v>
      </c>
      <c r="E746" s="7" t="s">
        <v>20</v>
      </c>
      <c r="F746" s="7" t="s">
        <v>290</v>
      </c>
      <c r="G746" s="7" t="e">
        <f t="shared" ca="1" si="24"/>
        <v>#NAME?</v>
      </c>
      <c r="H746" s="29" t="s">
        <v>227</v>
      </c>
      <c r="I746" s="29" t="s">
        <v>41</v>
      </c>
      <c r="J746" s="7" t="str">
        <f t="shared" si="32"/>
        <v>Não</v>
      </c>
      <c r="K746" s="30">
        <v>45029</v>
      </c>
      <c r="L746" s="7"/>
      <c r="M746" s="7" t="s">
        <v>138</v>
      </c>
      <c r="N746" s="31">
        <v>1.4999999999999999E-2</v>
      </c>
      <c r="O746" s="7" t="s">
        <v>29</v>
      </c>
      <c r="P746" s="32">
        <v>0.1</v>
      </c>
      <c r="Q746" s="90"/>
      <c r="R746" s="90"/>
      <c r="S746" s="7" t="s">
        <v>220</v>
      </c>
      <c r="T746" s="7" t="s">
        <v>2550</v>
      </c>
      <c r="U746" s="7" t="s">
        <v>31</v>
      </c>
      <c r="V746" s="29" t="e">
        <f t="shared" ca="1" si="25"/>
        <v>#NAME?</v>
      </c>
      <c r="W746" s="7"/>
      <c r="X746" s="7"/>
      <c r="Y746" s="34" t="s">
        <v>222</v>
      </c>
      <c r="Z746" s="35"/>
      <c r="AA746" s="36">
        <v>45029</v>
      </c>
      <c r="AB746" s="37">
        <v>49075100009015</v>
      </c>
      <c r="AC746" s="35"/>
      <c r="AD746" s="35"/>
      <c r="AE746" s="35"/>
      <c r="AF746" s="35"/>
      <c r="AG746" s="35"/>
      <c r="AH746" s="35">
        <v>0</v>
      </c>
      <c r="AI746" s="35">
        <v>71165</v>
      </c>
      <c r="AJ746" s="35">
        <v>71927.97</v>
      </c>
      <c r="AK746" s="35">
        <v>74121.42</v>
      </c>
      <c r="AL746" s="35">
        <v>75419.210000000006</v>
      </c>
      <c r="AM746" s="35">
        <v>74772.62</v>
      </c>
      <c r="AN746" s="35">
        <v>74160.17</v>
      </c>
      <c r="AO746" s="35">
        <v>74366.7</v>
      </c>
      <c r="AP746" s="35">
        <v>75449.279999999999</v>
      </c>
      <c r="AQ746" s="35">
        <v>76863.179999999993</v>
      </c>
      <c r="AR746" s="35">
        <v>75769.16</v>
      </c>
      <c r="AS746" s="35">
        <v>76380.91</v>
      </c>
      <c r="AT746" s="35">
        <v>77206.92</v>
      </c>
      <c r="AU746" s="35">
        <v>76735.03</v>
      </c>
      <c r="AV746" s="35">
        <v>76733.320000000007</v>
      </c>
      <c r="AW746" s="35">
        <v>77164.11</v>
      </c>
      <c r="AX746" s="35">
        <v>78160.289999999994</v>
      </c>
      <c r="AY746" s="35">
        <v>78902.5</v>
      </c>
      <c r="AZ746" s="35">
        <v>78924.759999999995</v>
      </c>
      <c r="BA746" s="35">
        <v>78710.63</v>
      </c>
      <c r="BB746" s="35" t="e">
        <f t="array" aca="1" ref="BB746" ca="1">_xludf.XLOOKUP(C746,'PL TOTAL D0'!A:A,'PL TOTAL D0'!C:C,"")</f>
        <v>#NAME?</v>
      </c>
    </row>
    <row r="747" spans="1:54" ht="15.75" customHeight="1">
      <c r="A747" s="28" t="s">
        <v>18</v>
      </c>
      <c r="B747" s="14" t="s">
        <v>2551</v>
      </c>
      <c r="C747" s="4" t="s">
        <v>2552</v>
      </c>
      <c r="D747" s="7" t="s">
        <v>19</v>
      </c>
      <c r="E747" s="7" t="s">
        <v>20</v>
      </c>
      <c r="F747" s="7" t="s">
        <v>339</v>
      </c>
      <c r="G747" s="7" t="e">
        <f t="shared" ca="1" si="24"/>
        <v>#NAME?</v>
      </c>
      <c r="H747" s="29" t="s">
        <v>239</v>
      </c>
      <c r="I747" s="29" t="s">
        <v>240</v>
      </c>
      <c r="J747" s="7" t="str">
        <f t="shared" si="32"/>
        <v>Não</v>
      </c>
      <c r="K747" s="30">
        <v>45163</v>
      </c>
      <c r="L747" s="30"/>
      <c r="M747" s="7" t="s">
        <v>100</v>
      </c>
      <c r="N747" s="31">
        <v>1.2E-2</v>
      </c>
      <c r="O747" s="7" t="s">
        <v>41</v>
      </c>
      <c r="P747" s="32">
        <v>0</v>
      </c>
      <c r="Q747" s="28"/>
      <c r="R747" s="33" t="s">
        <v>2553</v>
      </c>
      <c r="S747" s="7" t="s">
        <v>220</v>
      </c>
      <c r="T747" s="7" t="s">
        <v>2554</v>
      </c>
      <c r="U747" s="7" t="s">
        <v>31</v>
      </c>
      <c r="V747" s="29" t="e">
        <f t="shared" ca="1" si="25"/>
        <v>#NAME?</v>
      </c>
      <c r="W747" s="7"/>
      <c r="X747" s="7"/>
      <c r="Y747" s="34" t="s">
        <v>533</v>
      </c>
      <c r="Z747" s="35"/>
      <c r="AA747" s="36">
        <v>45163</v>
      </c>
      <c r="AB747" s="37">
        <v>49075100007683</v>
      </c>
      <c r="AC747" s="35"/>
      <c r="AD747" s="35"/>
      <c r="AE747" s="35"/>
      <c r="AF747" s="35"/>
      <c r="AG747" s="35"/>
      <c r="AH747" s="35">
        <v>0</v>
      </c>
      <c r="AI747" s="35">
        <v>0</v>
      </c>
      <c r="AJ747" s="35">
        <v>0</v>
      </c>
      <c r="AK747" s="35">
        <v>0</v>
      </c>
      <c r="AL747" s="35">
        <v>0</v>
      </c>
      <c r="AM747" s="35">
        <v>0</v>
      </c>
      <c r="AN747" s="35">
        <v>36758</v>
      </c>
      <c r="AO747" s="35">
        <v>30221.63</v>
      </c>
      <c r="AP747" s="35">
        <v>30342.95</v>
      </c>
      <c r="AQ747" s="35">
        <v>30573.89</v>
      </c>
      <c r="AR747" s="35">
        <v>30875.75</v>
      </c>
      <c r="AS747" s="35">
        <v>31157</v>
      </c>
      <c r="AT747" s="35">
        <v>31477.15</v>
      </c>
      <c r="AU747" s="35">
        <v>31753.35</v>
      </c>
      <c r="AV747" s="35">
        <v>773.03</v>
      </c>
      <c r="AW747" s="35">
        <v>33.700000000000003</v>
      </c>
      <c r="AX747" s="35">
        <v>0</v>
      </c>
      <c r="AY747" s="35">
        <v>0</v>
      </c>
      <c r="AZ747" s="35">
        <v>0</v>
      </c>
      <c r="BA747" s="35">
        <v>0</v>
      </c>
      <c r="BB747" s="35" t="e">
        <f t="array" aca="1" ref="BB747" ca="1">_xludf.XLOOKUP(C747,'PL TOTAL D0'!A:A,'PL TOTAL D0'!C:C,"")</f>
        <v>#NAME?</v>
      </c>
    </row>
    <row r="748" spans="1:54" ht="15.75" customHeight="1">
      <c r="A748" s="28" t="s">
        <v>18</v>
      </c>
      <c r="B748" s="14" t="s">
        <v>2551</v>
      </c>
      <c r="C748" s="4" t="s">
        <v>2555</v>
      </c>
      <c r="D748" s="7" t="s">
        <v>19</v>
      </c>
      <c r="E748" s="7" t="s">
        <v>20</v>
      </c>
      <c r="F748" s="7" t="s">
        <v>339</v>
      </c>
      <c r="G748" s="7" t="e">
        <f t="shared" ca="1" si="24"/>
        <v>#NAME?</v>
      </c>
      <c r="H748" s="29" t="s">
        <v>227</v>
      </c>
      <c r="I748" s="29" t="s">
        <v>41</v>
      </c>
      <c r="J748" s="7" t="str">
        <f t="shared" si="32"/>
        <v>Não</v>
      </c>
      <c r="K748" s="30">
        <v>45163</v>
      </c>
      <c r="L748" s="30"/>
      <c r="M748" s="7" t="s">
        <v>138</v>
      </c>
      <c r="N748" s="31">
        <v>1.4999999999999999E-2</v>
      </c>
      <c r="O748" s="7" t="s">
        <v>29</v>
      </c>
      <c r="P748" s="32">
        <v>0.1</v>
      </c>
      <c r="Q748" s="90"/>
      <c r="R748" s="33" t="s">
        <v>2556</v>
      </c>
      <c r="S748" s="7" t="s">
        <v>220</v>
      </c>
      <c r="T748" s="7" t="s">
        <v>2554</v>
      </c>
      <c r="U748" s="7" t="s">
        <v>31</v>
      </c>
      <c r="V748" s="29" t="e">
        <f t="shared" ca="1" si="25"/>
        <v>#NAME?</v>
      </c>
      <c r="W748" s="7"/>
      <c r="X748" s="7"/>
      <c r="Y748" s="34" t="s">
        <v>222</v>
      </c>
      <c r="Z748" s="35"/>
      <c r="AA748" s="36">
        <v>45163</v>
      </c>
      <c r="AB748" s="37">
        <v>49075100011931</v>
      </c>
      <c r="AC748" s="35"/>
      <c r="AD748" s="35"/>
      <c r="AE748" s="35"/>
      <c r="AF748" s="35"/>
      <c r="AG748" s="35"/>
      <c r="AH748" s="35">
        <v>0</v>
      </c>
      <c r="AI748" s="35">
        <v>0</v>
      </c>
      <c r="AJ748" s="35">
        <v>0</v>
      </c>
      <c r="AK748" s="35">
        <v>0</v>
      </c>
      <c r="AL748" s="35">
        <v>0</v>
      </c>
      <c r="AM748" s="35">
        <v>0</v>
      </c>
      <c r="AN748" s="35">
        <v>178971.88</v>
      </c>
      <c r="AO748" s="35">
        <v>164836.78</v>
      </c>
      <c r="AP748" s="35">
        <v>168729.46</v>
      </c>
      <c r="AQ748" s="35">
        <v>171907.46</v>
      </c>
      <c r="AR748" s="35">
        <v>169526.39</v>
      </c>
      <c r="AS748" s="35">
        <v>170394.9</v>
      </c>
      <c r="AT748" s="35">
        <v>172384.33</v>
      </c>
      <c r="AU748" s="35">
        <v>171338.35</v>
      </c>
      <c r="AV748" s="35">
        <v>221939.4</v>
      </c>
      <c r="AW748" s="35">
        <v>224158.2</v>
      </c>
      <c r="AX748" s="35">
        <v>227157.9</v>
      </c>
      <c r="AY748" s="35">
        <v>329970.36</v>
      </c>
      <c r="AZ748" s="35">
        <v>329161.95</v>
      </c>
      <c r="BA748" s="35">
        <v>325929.99</v>
      </c>
      <c r="BB748" s="35" t="e">
        <f t="array" aca="1" ref="BB748" ca="1">_xludf.XLOOKUP(C748,'PL TOTAL D0'!A:A,'PL TOTAL D0'!C:C,"")</f>
        <v>#NAME?</v>
      </c>
    </row>
    <row r="749" spans="1:54" ht="15.75" customHeight="1">
      <c r="A749" s="28" t="s">
        <v>18</v>
      </c>
      <c r="B749" s="42" t="s">
        <v>2557</v>
      </c>
      <c r="C749" s="43" t="s">
        <v>2558</v>
      </c>
      <c r="D749" s="7" t="s">
        <v>233</v>
      </c>
      <c r="E749" s="7" t="s">
        <v>38</v>
      </c>
      <c r="F749" s="7" t="s">
        <v>460</v>
      </c>
      <c r="G749" s="7" t="e">
        <f t="shared" ca="1" si="24"/>
        <v>#NAME?</v>
      </c>
      <c r="H749" s="29" t="s">
        <v>227</v>
      </c>
      <c r="I749" s="29" t="s">
        <v>41</v>
      </c>
      <c r="J749" s="7" t="str">
        <f t="shared" si="32"/>
        <v>Sim</v>
      </c>
      <c r="K749" s="30">
        <v>45386</v>
      </c>
      <c r="L749" s="30"/>
      <c r="M749" s="7" t="s">
        <v>100</v>
      </c>
      <c r="N749" s="31">
        <v>1.2E-2</v>
      </c>
      <c r="O749" s="7" t="s">
        <v>41</v>
      </c>
      <c r="P749" s="32">
        <v>0</v>
      </c>
      <c r="Q749" s="41" t="s">
        <v>2559</v>
      </c>
      <c r="R749" s="33"/>
      <c r="S749" s="7" t="s">
        <v>220</v>
      </c>
      <c r="T749" s="12" t="s">
        <v>2560</v>
      </c>
      <c r="U749" s="7" t="s">
        <v>38</v>
      </c>
      <c r="V749" s="29" t="e">
        <f t="shared" ca="1" si="25"/>
        <v>#NAME?</v>
      </c>
      <c r="W749" s="7"/>
      <c r="X749" s="7"/>
      <c r="Y749" s="34" t="s">
        <v>222</v>
      </c>
      <c r="Z749" s="35"/>
      <c r="AA749" s="36">
        <v>45386</v>
      </c>
      <c r="AB749" s="37">
        <v>49075100014167</v>
      </c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>
        <v>228292.15</v>
      </c>
      <c r="AV749" s="35">
        <v>219970</v>
      </c>
      <c r="AW749" s="35">
        <v>221804.9</v>
      </c>
      <c r="AX749" s="35">
        <v>454263.9</v>
      </c>
      <c r="AY749" s="35">
        <v>1374452.33</v>
      </c>
      <c r="AZ749" s="35">
        <v>1333132.45</v>
      </c>
      <c r="BA749" s="35">
        <v>1264389.94</v>
      </c>
      <c r="BB749" s="35" t="e">
        <f t="array" aca="1" ref="BB749" ca="1">_xludf.XLOOKUP(C749,'PL TOTAL D0'!A:A,'PL TOTAL D0'!C:C,"")</f>
        <v>#NAME?</v>
      </c>
    </row>
    <row r="750" spans="1:54" ht="15.75" customHeight="1">
      <c r="A750" s="28" t="s">
        <v>18</v>
      </c>
      <c r="B750" s="14" t="s">
        <v>2561</v>
      </c>
      <c r="C750" s="4" t="s">
        <v>2562</v>
      </c>
      <c r="D750" s="7" t="s">
        <v>19</v>
      </c>
      <c r="E750" s="7" t="s">
        <v>124</v>
      </c>
      <c r="F750" s="7" t="s">
        <v>354</v>
      </c>
      <c r="G750" s="7" t="e">
        <f t="shared" ca="1" si="24"/>
        <v>#NAME?</v>
      </c>
      <c r="H750" s="29" t="s">
        <v>239</v>
      </c>
      <c r="I750" s="29" t="s">
        <v>298</v>
      </c>
      <c r="J750" s="7" t="str">
        <f t="shared" si="32"/>
        <v>Não</v>
      </c>
      <c r="K750" s="30">
        <v>45063</v>
      </c>
      <c r="L750" s="7"/>
      <c r="M750" s="7" t="s">
        <v>100</v>
      </c>
      <c r="N750" s="31">
        <v>1.2E-2</v>
      </c>
      <c r="O750" s="7" t="s">
        <v>41</v>
      </c>
      <c r="P750" s="32">
        <v>0</v>
      </c>
      <c r="Q750" s="90"/>
      <c r="R750" s="90"/>
      <c r="S750" s="7" t="s">
        <v>220</v>
      </c>
      <c r="T750" s="7" t="s">
        <v>2563</v>
      </c>
      <c r="U750" s="7" t="s">
        <v>124</v>
      </c>
      <c r="V750" s="29" t="e">
        <f t="shared" ca="1" si="25"/>
        <v>#NAME?</v>
      </c>
      <c r="W750" s="7"/>
      <c r="X750" s="7"/>
      <c r="Y750" s="34" t="s">
        <v>222</v>
      </c>
      <c r="Z750" s="35"/>
      <c r="AA750" s="36">
        <v>45063</v>
      </c>
      <c r="AB750" s="37">
        <v>49075100011941</v>
      </c>
      <c r="AC750" s="35"/>
      <c r="AD750" s="35"/>
      <c r="AE750" s="35"/>
      <c r="AF750" s="35"/>
      <c r="AG750" s="35"/>
      <c r="AH750" s="35">
        <v>0</v>
      </c>
      <c r="AI750" s="35">
        <v>0</v>
      </c>
      <c r="AJ750" s="35">
        <v>44467.040000000001</v>
      </c>
      <c r="AK750" s="35">
        <v>8.4499999999999993</v>
      </c>
      <c r="AL750" s="35">
        <v>0</v>
      </c>
      <c r="AM750" s="35">
        <v>0</v>
      </c>
      <c r="AN750" s="35">
        <v>0</v>
      </c>
      <c r="AO750" s="35">
        <v>0</v>
      </c>
      <c r="AP750" s="35">
        <v>0</v>
      </c>
      <c r="AQ750" s="35">
        <v>0</v>
      </c>
      <c r="AR750" s="35">
        <v>0</v>
      </c>
      <c r="AS750" s="35">
        <v>0</v>
      </c>
      <c r="AT750" s="35">
        <v>0</v>
      </c>
      <c r="AU750" s="35">
        <v>0</v>
      </c>
      <c r="AV750" s="35">
        <v>0</v>
      </c>
      <c r="AW750" s="35">
        <v>0</v>
      </c>
      <c r="AX750" s="35">
        <v>0</v>
      </c>
      <c r="AY750" s="35">
        <v>0</v>
      </c>
      <c r="AZ750" s="35">
        <v>0</v>
      </c>
      <c r="BA750" s="35">
        <v>0</v>
      </c>
      <c r="BB750" s="35" t="e">
        <f t="array" aca="1" ref="BB750" ca="1">_xludf.XLOOKUP(C750,'PL TOTAL D0'!A:A,'PL TOTAL D0'!C:C,"")</f>
        <v>#NAME?</v>
      </c>
    </row>
    <row r="751" spans="1:54" ht="15.75" customHeight="1">
      <c r="A751" s="28" t="s">
        <v>18</v>
      </c>
      <c r="B751" s="17" t="s">
        <v>2564</v>
      </c>
      <c r="C751" s="44" t="s">
        <v>2565</v>
      </c>
      <c r="D751" s="7" t="s">
        <v>19</v>
      </c>
      <c r="E751" s="7" t="s">
        <v>20</v>
      </c>
      <c r="F751" s="7" t="s">
        <v>290</v>
      </c>
      <c r="G751" s="7" t="e">
        <f t="shared" ca="1" si="24"/>
        <v>#NAME?</v>
      </c>
      <c r="H751" s="29" t="s">
        <v>227</v>
      </c>
      <c r="I751" s="29" t="s">
        <v>41</v>
      </c>
      <c r="J751" s="7" t="str">
        <f t="shared" si="32"/>
        <v>Não</v>
      </c>
      <c r="K751" s="30">
        <v>45271</v>
      </c>
      <c r="L751" s="7"/>
      <c r="M751" s="9" t="s">
        <v>28</v>
      </c>
      <c r="N751" s="31">
        <v>1.2E-2</v>
      </c>
      <c r="O751" s="6" t="s">
        <v>29</v>
      </c>
      <c r="P751" s="32">
        <v>0.1</v>
      </c>
      <c r="Q751" s="90"/>
      <c r="R751" s="90"/>
      <c r="S751" s="7" t="s">
        <v>220</v>
      </c>
      <c r="T751" s="7" t="s">
        <v>2566</v>
      </c>
      <c r="U751" s="7" t="s">
        <v>94</v>
      </c>
      <c r="V751" s="29" t="e">
        <f t="shared" ca="1" si="25"/>
        <v>#NAME?</v>
      </c>
      <c r="W751" s="7"/>
      <c r="X751" s="7"/>
      <c r="Y751" s="34" t="s">
        <v>222</v>
      </c>
      <c r="Z751" s="35"/>
      <c r="AA751" s="36">
        <v>45271</v>
      </c>
      <c r="AB751" s="37">
        <v>49075100013047</v>
      </c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>
        <v>241127.73</v>
      </c>
      <c r="AR751" s="35">
        <v>240868.5</v>
      </c>
      <c r="AS751" s="35">
        <v>242741.27</v>
      </c>
      <c r="AT751" s="35">
        <v>194411.18</v>
      </c>
      <c r="AU751" s="35">
        <v>194120.7</v>
      </c>
      <c r="AV751" s="35">
        <v>133418.20000000001</v>
      </c>
      <c r="AW751" s="35">
        <v>134270.79999999999</v>
      </c>
      <c r="AX751" s="35">
        <v>99815.35</v>
      </c>
      <c r="AY751" s="35">
        <v>100728.06</v>
      </c>
      <c r="AZ751" s="35">
        <v>101128.31</v>
      </c>
      <c r="BA751" s="35">
        <v>40321.1</v>
      </c>
      <c r="BB751" s="35" t="e">
        <f t="array" aca="1" ref="BB751" ca="1">_xludf.XLOOKUP(C751,'PL TOTAL D0'!A:A,'PL TOTAL D0'!C:C,"")</f>
        <v>#NAME?</v>
      </c>
    </row>
    <row r="752" spans="1:54" ht="15.75" customHeight="1">
      <c r="A752" s="28" t="s">
        <v>18</v>
      </c>
      <c r="B752" s="3" t="s">
        <v>2567</v>
      </c>
      <c r="C752" s="4" t="s">
        <v>2568</v>
      </c>
      <c r="D752" s="7" t="s">
        <v>19</v>
      </c>
      <c r="E752" s="7" t="s">
        <v>38</v>
      </c>
      <c r="F752" s="7" t="s">
        <v>446</v>
      </c>
      <c r="G752" s="7" t="e">
        <f t="shared" ca="1" si="24"/>
        <v>#NAME?</v>
      </c>
      <c r="H752" s="29" t="s">
        <v>239</v>
      </c>
      <c r="I752" s="29" t="s">
        <v>240</v>
      </c>
      <c r="J752" s="7" t="str">
        <f t="shared" si="32"/>
        <v>Não</v>
      </c>
      <c r="K752" s="30">
        <v>45163</v>
      </c>
      <c r="L752" s="30"/>
      <c r="M752" s="7" t="s">
        <v>100</v>
      </c>
      <c r="N752" s="31">
        <v>1.2E-2</v>
      </c>
      <c r="O752" s="7" t="s">
        <v>41</v>
      </c>
      <c r="P752" s="32">
        <v>0</v>
      </c>
      <c r="Q752" s="47"/>
      <c r="R752" s="47"/>
      <c r="S752" s="7" t="s">
        <v>220</v>
      </c>
      <c r="T752" s="7" t="s">
        <v>2569</v>
      </c>
      <c r="U752" s="7" t="s">
        <v>38</v>
      </c>
      <c r="V752" s="29" t="e">
        <f t="shared" ca="1" si="25"/>
        <v>#NAME?</v>
      </c>
      <c r="W752" s="7"/>
      <c r="X752" s="7"/>
      <c r="Y752" s="34" t="s">
        <v>222</v>
      </c>
      <c r="Z752" s="35"/>
      <c r="AA752" s="36">
        <v>45163</v>
      </c>
      <c r="AB752" s="37">
        <v>49075100011958</v>
      </c>
      <c r="AC752" s="35"/>
      <c r="AD752" s="35"/>
      <c r="AE752" s="35"/>
      <c r="AF752" s="35"/>
      <c r="AG752" s="35"/>
      <c r="AH752" s="35"/>
      <c r="AI752" s="35">
        <v>0</v>
      </c>
      <c r="AJ752" s="35">
        <v>0</v>
      </c>
      <c r="AK752" s="35">
        <v>0</v>
      </c>
      <c r="AL752" s="35">
        <v>0</v>
      </c>
      <c r="AM752" s="35">
        <v>0</v>
      </c>
      <c r="AN752" s="35">
        <v>0</v>
      </c>
      <c r="AO752" s="35">
        <v>0</v>
      </c>
      <c r="AP752" s="35">
        <v>0</v>
      </c>
      <c r="AQ752" s="35">
        <v>0</v>
      </c>
      <c r="AR752" s="35">
        <v>0</v>
      </c>
      <c r="AS752" s="35">
        <v>0</v>
      </c>
      <c r="AT752" s="35">
        <v>0</v>
      </c>
      <c r="AU752" s="35">
        <v>0</v>
      </c>
      <c r="AV752" s="35">
        <v>0</v>
      </c>
      <c r="AW752" s="35">
        <v>0</v>
      </c>
      <c r="AX752" s="35">
        <v>0</v>
      </c>
      <c r="AY752" s="35">
        <v>0</v>
      </c>
      <c r="AZ752" s="35">
        <v>0</v>
      </c>
      <c r="BA752" s="35">
        <v>0</v>
      </c>
      <c r="BB752" s="35" t="e">
        <f t="array" aca="1" ref="BB752" ca="1">_xludf.XLOOKUP(C752,'PL TOTAL D0'!A:A,'PL TOTAL D0'!C:C,"")</f>
        <v>#NAME?</v>
      </c>
    </row>
    <row r="753" spans="1:54" ht="15.75" customHeight="1">
      <c r="A753" s="28" t="s">
        <v>18</v>
      </c>
      <c r="B753" s="3" t="s">
        <v>2567</v>
      </c>
      <c r="C753" s="4" t="s">
        <v>2570</v>
      </c>
      <c r="D753" s="7" t="s">
        <v>19</v>
      </c>
      <c r="E753" s="7" t="s">
        <v>38</v>
      </c>
      <c r="F753" s="7" t="s">
        <v>446</v>
      </c>
      <c r="G753" s="7" t="e">
        <f t="shared" ca="1" si="24"/>
        <v>#NAME?</v>
      </c>
      <c r="H753" s="29" t="s">
        <v>239</v>
      </c>
      <c r="I753" s="29" t="s">
        <v>298</v>
      </c>
      <c r="J753" s="7" t="str">
        <f t="shared" si="32"/>
        <v>Não</v>
      </c>
      <c r="K753" s="30">
        <v>45163</v>
      </c>
      <c r="L753" s="30"/>
      <c r="M753" s="7" t="s">
        <v>251</v>
      </c>
      <c r="N753" s="31">
        <v>0</v>
      </c>
      <c r="O753" s="7" t="s">
        <v>41</v>
      </c>
      <c r="P753" s="32">
        <v>0</v>
      </c>
      <c r="Q753" s="47"/>
      <c r="R753" s="47"/>
      <c r="S753" s="7" t="s">
        <v>220</v>
      </c>
      <c r="T753" s="7" t="s">
        <v>2569</v>
      </c>
      <c r="U753" s="7" t="s">
        <v>38</v>
      </c>
      <c r="V753" s="29" t="e">
        <f t="shared" ca="1" si="25"/>
        <v>#NAME?</v>
      </c>
      <c r="W753" s="7"/>
      <c r="X753" s="7"/>
      <c r="Y753" s="34" t="s">
        <v>222</v>
      </c>
      <c r="Z753" s="35"/>
      <c r="AA753" s="36">
        <v>45163</v>
      </c>
      <c r="AB753" s="37">
        <v>49075100011966</v>
      </c>
      <c r="AC753" s="35"/>
      <c r="AD753" s="35"/>
      <c r="AE753" s="35"/>
      <c r="AF753" s="35"/>
      <c r="AG753" s="35"/>
      <c r="AH753" s="35"/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0</v>
      </c>
      <c r="AT753" s="35">
        <v>0</v>
      </c>
      <c r="AU753" s="35">
        <v>0</v>
      </c>
      <c r="AV753" s="35">
        <v>0</v>
      </c>
      <c r="AW753" s="35">
        <v>0</v>
      </c>
      <c r="AX753" s="35">
        <v>0</v>
      </c>
      <c r="AY753" s="35">
        <v>0</v>
      </c>
      <c r="AZ753" s="35">
        <v>0</v>
      </c>
      <c r="BA753" s="35">
        <v>0</v>
      </c>
      <c r="BB753" s="35" t="e">
        <f t="array" aca="1" ref="BB753" ca="1">_xludf.XLOOKUP(C753,'PL TOTAL D0'!A:A,'PL TOTAL D0'!C:C,"")</f>
        <v>#NAME?</v>
      </c>
    </row>
    <row r="754" spans="1:54" ht="15.75" customHeight="1">
      <c r="A754" s="28" t="s">
        <v>18</v>
      </c>
      <c r="B754" s="3" t="s">
        <v>2567</v>
      </c>
      <c r="C754" s="4" t="s">
        <v>2571</v>
      </c>
      <c r="D754" s="7" t="s">
        <v>19</v>
      </c>
      <c r="E754" s="7" t="s">
        <v>38</v>
      </c>
      <c r="F754" s="7" t="s">
        <v>446</v>
      </c>
      <c r="G754" s="7" t="e">
        <f t="shared" ca="1" si="24"/>
        <v>#NAME?</v>
      </c>
      <c r="H754" s="29" t="s">
        <v>239</v>
      </c>
      <c r="I754" s="29" t="s">
        <v>298</v>
      </c>
      <c r="J754" s="7" t="str">
        <f t="shared" si="32"/>
        <v>Não</v>
      </c>
      <c r="K754" s="30">
        <v>45163</v>
      </c>
      <c r="L754" s="30"/>
      <c r="M754" s="7" t="s">
        <v>251</v>
      </c>
      <c r="N754" s="31">
        <v>0</v>
      </c>
      <c r="O754" s="7" t="s">
        <v>41</v>
      </c>
      <c r="P754" s="32">
        <v>0</v>
      </c>
      <c r="Q754" s="47"/>
      <c r="R754" s="47"/>
      <c r="S754" s="7" t="s">
        <v>220</v>
      </c>
      <c r="T754" s="7" t="s">
        <v>2569</v>
      </c>
      <c r="U754" s="7" t="s">
        <v>38</v>
      </c>
      <c r="V754" s="29" t="e">
        <f t="shared" ca="1" si="25"/>
        <v>#NAME?</v>
      </c>
      <c r="W754" s="7"/>
      <c r="X754" s="7"/>
      <c r="Y754" s="34" t="s">
        <v>222</v>
      </c>
      <c r="Z754" s="35"/>
      <c r="AA754" s="36">
        <v>45163</v>
      </c>
      <c r="AB754" s="37">
        <v>49075100011974</v>
      </c>
      <c r="AC754" s="35"/>
      <c r="AD754" s="35"/>
      <c r="AE754" s="35"/>
      <c r="AF754" s="35"/>
      <c r="AG754" s="35"/>
      <c r="AH754" s="35"/>
      <c r="AI754" s="35">
        <v>0</v>
      </c>
      <c r="AJ754" s="35">
        <v>0</v>
      </c>
      <c r="AK754" s="35">
        <v>0</v>
      </c>
      <c r="AL754" s="35">
        <v>0</v>
      </c>
      <c r="AM754" s="35">
        <v>0</v>
      </c>
      <c r="AN754" s="35">
        <v>0</v>
      </c>
      <c r="AO754" s="35">
        <v>0</v>
      </c>
      <c r="AP754" s="35">
        <v>0</v>
      </c>
      <c r="AQ754" s="35">
        <v>0</v>
      </c>
      <c r="AR754" s="35">
        <v>0</v>
      </c>
      <c r="AS754" s="35">
        <v>0</v>
      </c>
      <c r="AT754" s="35">
        <v>0</v>
      </c>
      <c r="AU754" s="35">
        <v>0</v>
      </c>
      <c r="AV754" s="35">
        <v>0</v>
      </c>
      <c r="AW754" s="35">
        <v>0</v>
      </c>
      <c r="AX754" s="35">
        <v>0</v>
      </c>
      <c r="AY754" s="35">
        <v>0</v>
      </c>
      <c r="AZ754" s="35">
        <v>0</v>
      </c>
      <c r="BA754" s="35">
        <v>0</v>
      </c>
      <c r="BB754" s="35" t="e">
        <f t="array" aca="1" ref="BB754" ca="1">_xludf.XLOOKUP(C754,'PL TOTAL D0'!A:A,'PL TOTAL D0'!C:C,"")</f>
        <v>#NAME?</v>
      </c>
    </row>
    <row r="755" spans="1:54" ht="15.75" customHeight="1">
      <c r="A755" s="28" t="s">
        <v>18</v>
      </c>
      <c r="B755" s="3" t="s">
        <v>2572</v>
      </c>
      <c r="C755" s="4" t="s">
        <v>2573</v>
      </c>
      <c r="D755" s="7" t="s">
        <v>19</v>
      </c>
      <c r="E755" s="7" t="s">
        <v>38</v>
      </c>
      <c r="F755" s="7" t="s">
        <v>446</v>
      </c>
      <c r="G755" s="7" t="e">
        <f t="shared" ca="1" si="24"/>
        <v>#NAME?</v>
      </c>
      <c r="H755" s="29" t="s">
        <v>239</v>
      </c>
      <c r="I755" s="29" t="s">
        <v>286</v>
      </c>
      <c r="J755" s="7" t="str">
        <f t="shared" si="32"/>
        <v>Não</v>
      </c>
      <c r="K755" s="30">
        <v>44973</v>
      </c>
      <c r="L755" s="7"/>
      <c r="M755" s="7" t="s">
        <v>251</v>
      </c>
      <c r="N755" s="31">
        <v>0</v>
      </c>
      <c r="O755" s="7" t="s">
        <v>41</v>
      </c>
      <c r="P755" s="32">
        <v>0</v>
      </c>
      <c r="Q755" s="33"/>
      <c r="R755" s="33" t="s">
        <v>790</v>
      </c>
      <c r="S755" s="7" t="s">
        <v>220</v>
      </c>
      <c r="T755" s="7" t="s">
        <v>2574</v>
      </c>
      <c r="U755" s="7" t="s">
        <v>38</v>
      </c>
      <c r="V755" s="29" t="e">
        <f t="shared" ca="1" si="25"/>
        <v>#NAME?</v>
      </c>
      <c r="W755" s="7"/>
      <c r="X755" s="7"/>
      <c r="Y755" s="34" t="s">
        <v>222</v>
      </c>
      <c r="Z755" s="35"/>
      <c r="AA755" s="36">
        <v>44973</v>
      </c>
      <c r="AB755" s="37">
        <v>49075100003955</v>
      </c>
      <c r="AC755" s="35"/>
      <c r="AD755" s="35"/>
      <c r="AE755" s="35"/>
      <c r="AF755" s="35">
        <v>0</v>
      </c>
      <c r="AG755" s="35">
        <v>42071.82</v>
      </c>
      <c r="AH755" s="35">
        <v>48573.21</v>
      </c>
      <c r="AI755" s="35">
        <v>48813.34</v>
      </c>
      <c r="AJ755" s="35">
        <v>49815.46</v>
      </c>
      <c r="AK755" s="35">
        <v>50614.22</v>
      </c>
      <c r="AL755" s="35">
        <v>50918.73</v>
      </c>
      <c r="AM755" s="35">
        <v>50738.19</v>
      </c>
      <c r="AN755" s="35">
        <v>50628.89</v>
      </c>
      <c r="AO755" s="35">
        <v>50584.61</v>
      </c>
      <c r="AP755" s="35">
        <v>51127.98</v>
      </c>
      <c r="AQ755" s="35">
        <v>65685.149999999994</v>
      </c>
      <c r="AR755" s="35">
        <v>65122.87</v>
      </c>
      <c r="AS755" s="35">
        <v>65731.06</v>
      </c>
      <c r="AT755" s="35">
        <v>66405.759999999995</v>
      </c>
      <c r="AU755" s="35">
        <v>65968.55</v>
      </c>
      <c r="AV755" s="35">
        <v>66348.039999999994</v>
      </c>
      <c r="AW755" s="35">
        <v>66900.44</v>
      </c>
      <c r="AX755" s="35">
        <v>67510.97</v>
      </c>
      <c r="AY755" s="35">
        <v>68106.210000000006</v>
      </c>
      <c r="AZ755" s="35">
        <v>68631.539999999994</v>
      </c>
      <c r="BA755" s="35">
        <v>69291.75</v>
      </c>
      <c r="BB755" s="35" t="e">
        <f t="array" aca="1" ref="BB755" ca="1">_xludf.XLOOKUP(C755,'PL TOTAL D0'!A:A,'PL TOTAL D0'!C:C,"")</f>
        <v>#NAME?</v>
      </c>
    </row>
    <row r="756" spans="1:54" ht="15.75" customHeight="1">
      <c r="A756" s="28" t="s">
        <v>18</v>
      </c>
      <c r="B756" s="42" t="s">
        <v>2575</v>
      </c>
      <c r="C756" s="43" t="s">
        <v>2576</v>
      </c>
      <c r="D756" s="7" t="s">
        <v>233</v>
      </c>
      <c r="E756" s="7" t="s">
        <v>38</v>
      </c>
      <c r="F756" s="7" t="s">
        <v>413</v>
      </c>
      <c r="G756" s="7" t="e">
        <f t="shared" ca="1" si="24"/>
        <v>#NAME?</v>
      </c>
      <c r="H756" s="29" t="s">
        <v>227</v>
      </c>
      <c r="I756" s="29" t="s">
        <v>41</v>
      </c>
      <c r="J756" s="7" t="str">
        <f t="shared" si="32"/>
        <v>Não</v>
      </c>
      <c r="K756" s="30">
        <v>45419</v>
      </c>
      <c r="L756" s="7"/>
      <c r="M756" s="7" t="s">
        <v>28</v>
      </c>
      <c r="N756" s="31">
        <v>1.2E-2</v>
      </c>
      <c r="O756" s="7" t="s">
        <v>29</v>
      </c>
      <c r="P756" s="32">
        <v>0.1</v>
      </c>
      <c r="Q756" s="90"/>
      <c r="R756" s="33"/>
      <c r="S756" s="7" t="s">
        <v>220</v>
      </c>
      <c r="T756" s="12" t="s">
        <v>2577</v>
      </c>
      <c r="U756" s="7" t="s">
        <v>38</v>
      </c>
      <c r="V756" s="29" t="e">
        <f t="shared" ca="1" si="25"/>
        <v>#NAME?</v>
      </c>
      <c r="W756" s="7"/>
      <c r="X756" s="7" t="s">
        <v>32</v>
      </c>
      <c r="Y756" s="34" t="s">
        <v>222</v>
      </c>
      <c r="Z756" s="35"/>
      <c r="AA756" s="36">
        <v>45419</v>
      </c>
      <c r="AB756" s="37">
        <v>49075100014604</v>
      </c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>
        <v>54918.28</v>
      </c>
      <c r="AW756" s="35">
        <v>55291.74</v>
      </c>
      <c r="AX756" s="35">
        <v>57115.53</v>
      </c>
      <c r="AY756" s="35">
        <v>59656.86</v>
      </c>
      <c r="AZ756" s="35">
        <v>59166.14</v>
      </c>
      <c r="BA756" s="35">
        <v>59208.800000000003</v>
      </c>
      <c r="BB756" s="35" t="e">
        <f t="array" aca="1" ref="BB756" ca="1">_xludf.XLOOKUP(C756,'PL TOTAL D0'!A:A,'PL TOTAL D0'!C:C,"")</f>
        <v>#NAME?</v>
      </c>
    </row>
    <row r="757" spans="1:54" ht="15.75" customHeight="1">
      <c r="A757" s="28" t="s">
        <v>18</v>
      </c>
      <c r="B757" s="14" t="s">
        <v>2578</v>
      </c>
      <c r="C757" s="4" t="s">
        <v>2579</v>
      </c>
      <c r="D757" s="7" t="s">
        <v>19</v>
      </c>
      <c r="E757" s="7" t="s">
        <v>124</v>
      </c>
      <c r="F757" s="7" t="s">
        <v>404</v>
      </c>
      <c r="G757" s="7" t="e">
        <f t="shared" ca="1" si="24"/>
        <v>#NAME?</v>
      </c>
      <c r="H757" s="29" t="s">
        <v>239</v>
      </c>
      <c r="I757" s="29" t="s">
        <v>240</v>
      </c>
      <c r="J757" s="7" t="str">
        <f t="shared" si="32"/>
        <v>Não</v>
      </c>
      <c r="K757" s="30">
        <v>45015</v>
      </c>
      <c r="L757" s="7"/>
      <c r="M757" s="7" t="s">
        <v>100</v>
      </c>
      <c r="N757" s="31">
        <v>1.2E-2</v>
      </c>
      <c r="O757" s="7" t="s">
        <v>41</v>
      </c>
      <c r="P757" s="32">
        <v>0</v>
      </c>
      <c r="Q757" s="90"/>
      <c r="R757" s="90"/>
      <c r="S757" s="7" t="s">
        <v>220</v>
      </c>
      <c r="T757" s="7" t="s">
        <v>2580</v>
      </c>
      <c r="U757" s="7" t="s">
        <v>38</v>
      </c>
      <c r="V757" s="29" t="e">
        <f t="shared" ca="1" si="25"/>
        <v>#NAME?</v>
      </c>
      <c r="W757" s="7"/>
      <c r="X757" s="7"/>
      <c r="Y757" s="34" t="s">
        <v>222</v>
      </c>
      <c r="Z757" s="35"/>
      <c r="AA757" s="36">
        <v>45015</v>
      </c>
      <c r="AB757" s="37">
        <v>49075100006784</v>
      </c>
      <c r="AC757" s="35"/>
      <c r="AD757" s="35"/>
      <c r="AE757" s="35"/>
      <c r="AF757" s="35"/>
      <c r="AG757" s="35"/>
      <c r="AH757" s="35">
        <v>160000</v>
      </c>
      <c r="AI757" s="35">
        <v>272043.36</v>
      </c>
      <c r="AJ757" s="35">
        <v>274010.13</v>
      </c>
      <c r="AK757" s="35">
        <v>276251.33</v>
      </c>
      <c r="AL757" s="35">
        <v>136932.44</v>
      </c>
      <c r="AM757" s="35">
        <v>122936.31</v>
      </c>
      <c r="AN757" s="35">
        <v>100114.2</v>
      </c>
      <c r="AO757" s="35">
        <v>94902.41</v>
      </c>
      <c r="AP757" s="35">
        <v>71309.039999999994</v>
      </c>
      <c r="AQ757" s="35">
        <v>61725.21</v>
      </c>
      <c r="AR757" s="35">
        <v>36465.339999999997</v>
      </c>
      <c r="AS757" s="35">
        <v>36133.910000000003</v>
      </c>
      <c r="AT757" s="35">
        <v>30358.37</v>
      </c>
      <c r="AU757" s="35">
        <v>10091.780000000001</v>
      </c>
      <c r="AV757" s="35">
        <v>7146.44</v>
      </c>
      <c r="AW757" s="35">
        <v>10003.969999999999</v>
      </c>
      <c r="AX757" s="35">
        <v>10086.67</v>
      </c>
      <c r="AY757" s="35">
        <v>12164.22</v>
      </c>
      <c r="AZ757" s="35">
        <v>2107.56</v>
      </c>
      <c r="BA757" s="35">
        <v>0</v>
      </c>
      <c r="BB757" s="35" t="e">
        <f t="array" aca="1" ref="BB757" ca="1">_xludf.XLOOKUP(C757,'PL TOTAL D0'!A:A,'PL TOTAL D0'!C:C,"")</f>
        <v>#NAME?</v>
      </c>
    </row>
    <row r="758" spans="1:54" ht="15.75" customHeight="1">
      <c r="A758" s="28" t="s">
        <v>18</v>
      </c>
      <c r="B758" s="3" t="s">
        <v>2581</v>
      </c>
      <c r="C758" s="4" t="s">
        <v>2582</v>
      </c>
      <c r="D758" s="7" t="s">
        <v>110</v>
      </c>
      <c r="E758" s="7" t="s">
        <v>38</v>
      </c>
      <c r="F758" s="7" t="s">
        <v>279</v>
      </c>
      <c r="G758" s="7" t="e">
        <f t="shared" ca="1" si="24"/>
        <v>#NAME?</v>
      </c>
      <c r="H758" s="29" t="s">
        <v>239</v>
      </c>
      <c r="I758" s="29" t="s">
        <v>280</v>
      </c>
      <c r="J758" s="7" t="str">
        <f t="shared" si="32"/>
        <v>Sim</v>
      </c>
      <c r="K758" s="30">
        <v>45279</v>
      </c>
      <c r="L758" s="7"/>
      <c r="M758" s="7" t="s">
        <v>87</v>
      </c>
      <c r="N758" s="31">
        <v>3.0000000000000001E-3</v>
      </c>
      <c r="O758" s="7" t="s">
        <v>41</v>
      </c>
      <c r="P758" s="32">
        <v>0</v>
      </c>
      <c r="Q758" s="41" t="s">
        <v>2583</v>
      </c>
      <c r="R758" s="90"/>
      <c r="S758" s="7" t="s">
        <v>220</v>
      </c>
      <c r="T758" s="7" t="s">
        <v>2584</v>
      </c>
      <c r="U758" s="7" t="s">
        <v>112</v>
      </c>
      <c r="V758" s="29" t="e">
        <f t="shared" ca="1" si="25"/>
        <v>#NAME?</v>
      </c>
      <c r="W758" s="7"/>
      <c r="X758" s="7"/>
      <c r="Y758" s="34" t="s">
        <v>222</v>
      </c>
      <c r="Z758" s="35"/>
      <c r="AA758" s="36">
        <v>45279</v>
      </c>
      <c r="AB758" s="37">
        <v>49075100013489</v>
      </c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>
        <v>155014.6</v>
      </c>
      <c r="AR758" s="35">
        <v>209411.61</v>
      </c>
      <c r="AS758" s="35">
        <v>2482.92</v>
      </c>
      <c r="AT758" s="35">
        <v>2503.58</v>
      </c>
      <c r="AU758" s="35">
        <v>2525.5100000000002</v>
      </c>
      <c r="AV758" s="35">
        <v>2534.64</v>
      </c>
      <c r="AW758" s="35">
        <v>12092.46</v>
      </c>
      <c r="AX758" s="35">
        <v>271419.8</v>
      </c>
      <c r="AY758" s="35">
        <v>344248.03</v>
      </c>
      <c r="AZ758" s="35">
        <v>301856.5</v>
      </c>
      <c r="BA758" s="35">
        <v>849047.07</v>
      </c>
      <c r="BB758" s="35" t="e">
        <f t="array" aca="1" ref="BB758" ca="1">_xludf.XLOOKUP(C758,'PL TOTAL D0'!A:A,'PL TOTAL D0'!C:C,"")</f>
        <v>#NAME?</v>
      </c>
    </row>
    <row r="759" spans="1:54" ht="15.75" customHeight="1">
      <c r="A759" s="28" t="s">
        <v>18</v>
      </c>
      <c r="B759" s="3" t="s">
        <v>2585</v>
      </c>
      <c r="C759" s="4" t="s">
        <v>2586</v>
      </c>
      <c r="D759" s="7" t="s">
        <v>19</v>
      </c>
      <c r="E759" s="7" t="s">
        <v>38</v>
      </c>
      <c r="F759" s="7" t="s">
        <v>2587</v>
      </c>
      <c r="G759" s="7" t="e">
        <f t="shared" ca="1" si="24"/>
        <v>#NAME?</v>
      </c>
      <c r="H759" s="29" t="s">
        <v>239</v>
      </c>
      <c r="I759" s="29" t="s">
        <v>298</v>
      </c>
      <c r="J759" s="7" t="str">
        <f t="shared" si="32"/>
        <v>Não</v>
      </c>
      <c r="K759" s="30">
        <v>44998</v>
      </c>
      <c r="L759" s="7"/>
      <c r="M759" s="7" t="s">
        <v>420</v>
      </c>
      <c r="N759" s="31">
        <v>1.9E-2</v>
      </c>
      <c r="O759" s="7" t="s">
        <v>29</v>
      </c>
      <c r="P759" s="32">
        <v>0.2</v>
      </c>
      <c r="Q759" s="90"/>
      <c r="R759" s="90"/>
      <c r="S759" s="7" t="s">
        <v>220</v>
      </c>
      <c r="T759" s="7" t="s">
        <v>2588</v>
      </c>
      <c r="U759" s="7" t="s">
        <v>38</v>
      </c>
      <c r="V759" s="29" t="e">
        <f t="shared" ca="1" si="25"/>
        <v>#NAME?</v>
      </c>
      <c r="W759" s="7"/>
      <c r="X759" s="7"/>
      <c r="Y759" s="34" t="s">
        <v>222</v>
      </c>
      <c r="Z759" s="35"/>
      <c r="AA759" s="36">
        <v>44998</v>
      </c>
      <c r="AB759" s="37">
        <v>49075100009562</v>
      </c>
      <c r="AC759" s="35"/>
      <c r="AD759" s="35"/>
      <c r="AE759" s="35"/>
      <c r="AF759" s="35"/>
      <c r="AG759" s="35">
        <v>0</v>
      </c>
      <c r="AH759" s="35">
        <v>49617.77</v>
      </c>
      <c r="AI759" s="35">
        <v>49918.83</v>
      </c>
      <c r="AJ759" s="35">
        <v>26661.75</v>
      </c>
      <c r="AK759" s="35">
        <v>50.26</v>
      </c>
      <c r="AL759" s="35">
        <v>50.26</v>
      </c>
      <c r="AM759" s="35">
        <v>50.26</v>
      </c>
      <c r="AN759" s="35">
        <v>50.26</v>
      </c>
      <c r="AO759" s="35">
        <v>50.26</v>
      </c>
      <c r="AP759" s="35">
        <v>50.26</v>
      </c>
      <c r="AQ759" s="35">
        <v>50.26</v>
      </c>
      <c r="AR759" s="35">
        <v>50.26</v>
      </c>
      <c r="AS759" s="35">
        <v>50.26</v>
      </c>
      <c r="AT759" s="35">
        <v>50.26</v>
      </c>
      <c r="AU759" s="35">
        <v>902.31</v>
      </c>
      <c r="AV759" s="35">
        <v>902.31</v>
      </c>
      <c r="AW759" s="35">
        <v>902.31</v>
      </c>
      <c r="AX759" s="35">
        <v>902.31</v>
      </c>
      <c r="AY759" s="35">
        <v>902.31</v>
      </c>
      <c r="AZ759" s="35">
        <v>902.31</v>
      </c>
      <c r="BA759" s="35">
        <v>902.31</v>
      </c>
      <c r="BB759" s="35" t="e">
        <f t="array" aca="1" ref="BB759" ca="1">_xludf.XLOOKUP(C759,'PL TOTAL D0'!A:A,'PL TOTAL D0'!C:C,"")</f>
        <v>#NAME?</v>
      </c>
    </row>
    <row r="760" spans="1:54" ht="15.75" customHeight="1">
      <c r="A760" s="28" t="s">
        <v>18</v>
      </c>
      <c r="B760" s="3" t="s">
        <v>2589</v>
      </c>
      <c r="C760" s="4" t="s">
        <v>2590</v>
      </c>
      <c r="D760" s="7" t="s">
        <v>19</v>
      </c>
      <c r="E760" s="7" t="s">
        <v>124</v>
      </c>
      <c r="F760" s="7" t="s">
        <v>404</v>
      </c>
      <c r="G760" s="7" t="e">
        <f t="shared" ca="1" si="24"/>
        <v>#NAME?</v>
      </c>
      <c r="H760" s="29" t="s">
        <v>239</v>
      </c>
      <c r="I760" s="29" t="s">
        <v>240</v>
      </c>
      <c r="J760" s="7" t="str">
        <f t="shared" si="32"/>
        <v>Não</v>
      </c>
      <c r="K760" s="30">
        <v>45163</v>
      </c>
      <c r="L760" s="30"/>
      <c r="M760" s="7" t="s">
        <v>100</v>
      </c>
      <c r="N760" s="31">
        <v>1.2E-2</v>
      </c>
      <c r="O760" s="7" t="s">
        <v>41</v>
      </c>
      <c r="P760" s="32">
        <v>0</v>
      </c>
      <c r="Q760" s="90"/>
      <c r="R760" s="90"/>
      <c r="S760" s="7" t="s">
        <v>220</v>
      </c>
      <c r="T760" s="7" t="s">
        <v>2591</v>
      </c>
      <c r="U760" s="7" t="s">
        <v>124</v>
      </c>
      <c r="V760" s="29" t="e">
        <f t="shared" ca="1" si="25"/>
        <v>#NAME?</v>
      </c>
      <c r="W760" s="7"/>
      <c r="X760" s="7"/>
      <c r="Y760" s="34" t="s">
        <v>222</v>
      </c>
      <c r="Z760" s="35"/>
      <c r="AA760" s="36">
        <v>45163</v>
      </c>
      <c r="AB760" s="37">
        <v>49075100011982</v>
      </c>
      <c r="AC760" s="35"/>
      <c r="AD760" s="35"/>
      <c r="AE760" s="35"/>
      <c r="AF760" s="35"/>
      <c r="AG760" s="35"/>
      <c r="AH760" s="35"/>
      <c r="AI760" s="35"/>
      <c r="AJ760" s="35"/>
      <c r="AK760" s="35">
        <v>0</v>
      </c>
      <c r="AL760" s="35">
        <v>0</v>
      </c>
      <c r="AM760" s="35">
        <v>0</v>
      </c>
      <c r="AN760" s="35">
        <v>0</v>
      </c>
      <c r="AO760" s="35">
        <v>0</v>
      </c>
      <c r="AP760" s="35">
        <v>0</v>
      </c>
      <c r="AQ760" s="35">
        <v>0</v>
      </c>
      <c r="AR760" s="35">
        <v>0</v>
      </c>
      <c r="AS760" s="35">
        <v>0</v>
      </c>
      <c r="AT760" s="35">
        <v>0</v>
      </c>
      <c r="AU760" s="35">
        <v>0</v>
      </c>
      <c r="AV760" s="35">
        <v>0</v>
      </c>
      <c r="AW760" s="35">
        <v>0</v>
      </c>
      <c r="AX760" s="35">
        <v>0</v>
      </c>
      <c r="AY760" s="35">
        <v>0</v>
      </c>
      <c r="AZ760" s="35">
        <v>0</v>
      </c>
      <c r="BA760" s="35">
        <v>0</v>
      </c>
      <c r="BB760" s="35" t="e">
        <f t="array" aca="1" ref="BB760" ca="1">_xludf.XLOOKUP(C760,'PL TOTAL D0'!A:A,'PL TOTAL D0'!C:C,"")</f>
        <v>#NAME?</v>
      </c>
    </row>
    <row r="761" spans="1:54" ht="15.75" customHeight="1">
      <c r="A761" s="28" t="s">
        <v>18</v>
      </c>
      <c r="B761" s="3" t="s">
        <v>2592</v>
      </c>
      <c r="C761" s="4" t="s">
        <v>2593</v>
      </c>
      <c r="D761" s="7" t="s">
        <v>19</v>
      </c>
      <c r="E761" s="7" t="s">
        <v>38</v>
      </c>
      <c r="F761" s="7" t="s">
        <v>39</v>
      </c>
      <c r="G761" s="7" t="e">
        <f t="shared" ca="1" si="24"/>
        <v>#NAME?</v>
      </c>
      <c r="H761" s="29" t="s">
        <v>227</v>
      </c>
      <c r="I761" s="29" t="s">
        <v>41</v>
      </c>
      <c r="J761" s="7" t="str">
        <f t="shared" si="32"/>
        <v>Não</v>
      </c>
      <c r="K761" s="30">
        <v>45048</v>
      </c>
      <c r="L761" s="7"/>
      <c r="M761" s="7" t="s">
        <v>100</v>
      </c>
      <c r="N761" s="31">
        <v>1.2E-2</v>
      </c>
      <c r="O761" s="7" t="s">
        <v>41</v>
      </c>
      <c r="P761" s="32">
        <v>0</v>
      </c>
      <c r="Q761" s="90"/>
      <c r="R761" s="90"/>
      <c r="S761" s="7" t="s">
        <v>220</v>
      </c>
      <c r="T761" s="7" t="s">
        <v>2594</v>
      </c>
      <c r="U761" s="7" t="s">
        <v>38</v>
      </c>
      <c r="V761" s="29" t="e">
        <f t="shared" ca="1" si="25"/>
        <v>#NAME?</v>
      </c>
      <c r="W761" s="7"/>
      <c r="X761" s="7"/>
      <c r="Y761" s="34" t="s">
        <v>222</v>
      </c>
      <c r="Z761" s="35"/>
      <c r="AA761" s="36">
        <v>45048</v>
      </c>
      <c r="AB761" s="37">
        <v>49075100007251</v>
      </c>
      <c r="AC761" s="35"/>
      <c r="AD761" s="35"/>
      <c r="AE761" s="35"/>
      <c r="AF761" s="35"/>
      <c r="AG761" s="35"/>
      <c r="AH761" s="35">
        <v>0</v>
      </c>
      <c r="AI761" s="35">
        <v>508810.75</v>
      </c>
      <c r="AJ761" s="35">
        <v>775970.71</v>
      </c>
      <c r="AK761" s="35">
        <v>784615.31</v>
      </c>
      <c r="AL761" s="35">
        <v>790313.84</v>
      </c>
      <c r="AM761" s="35">
        <v>796962.58</v>
      </c>
      <c r="AN761" s="35">
        <v>799686.48</v>
      </c>
      <c r="AO761" s="35">
        <v>802618.33</v>
      </c>
      <c r="AP761" s="35">
        <v>809988.99</v>
      </c>
      <c r="AQ761" s="35">
        <v>817678.62</v>
      </c>
      <c r="AR761" s="35">
        <v>823387.03</v>
      </c>
      <c r="AS761" s="35">
        <v>829725.01</v>
      </c>
      <c r="AT761" s="35">
        <v>836610.72</v>
      </c>
      <c r="AU761" s="35">
        <v>840050.8</v>
      </c>
      <c r="AV761" s="35">
        <v>843191.6</v>
      </c>
      <c r="AW761" s="35">
        <v>818172.9</v>
      </c>
      <c r="AX761" s="35">
        <v>822048.6</v>
      </c>
      <c r="AY761" s="35">
        <v>838500.15</v>
      </c>
      <c r="AZ761" s="35">
        <v>837543.87</v>
      </c>
      <c r="BA761" s="35">
        <v>844877.27</v>
      </c>
      <c r="BB761" s="35" t="e">
        <f t="array" aca="1" ref="BB761" ca="1">_xludf.XLOOKUP(C761,'PL TOTAL D0'!A:A,'PL TOTAL D0'!C:C,"")</f>
        <v>#NAME?</v>
      </c>
    </row>
    <row r="762" spans="1:54" ht="15.75" customHeight="1">
      <c r="A762" s="28" t="s">
        <v>18</v>
      </c>
      <c r="B762" s="3" t="s">
        <v>2595</v>
      </c>
      <c r="C762" s="4" t="s">
        <v>2596</v>
      </c>
      <c r="D762" s="7" t="s">
        <v>19</v>
      </c>
      <c r="E762" s="7" t="s">
        <v>124</v>
      </c>
      <c r="F762" s="7" t="s">
        <v>404</v>
      </c>
      <c r="G762" s="7" t="e">
        <f t="shared" ca="1" si="24"/>
        <v>#NAME?</v>
      </c>
      <c r="H762" s="29" t="s">
        <v>239</v>
      </c>
      <c r="I762" s="29" t="s">
        <v>240</v>
      </c>
      <c r="J762" s="7" t="str">
        <f t="shared" si="32"/>
        <v>Não</v>
      </c>
      <c r="K762" s="30">
        <v>45163</v>
      </c>
      <c r="L762" s="30"/>
      <c r="M762" s="7" t="s">
        <v>100</v>
      </c>
      <c r="N762" s="31">
        <v>1.2E-2</v>
      </c>
      <c r="O762" s="7" t="s">
        <v>41</v>
      </c>
      <c r="P762" s="32">
        <v>0</v>
      </c>
      <c r="Q762" s="90"/>
      <c r="R762" s="33" t="s">
        <v>2597</v>
      </c>
      <c r="S762" s="7" t="s">
        <v>220</v>
      </c>
      <c r="T762" s="7" t="s">
        <v>2598</v>
      </c>
      <c r="U762" s="7" t="s">
        <v>124</v>
      </c>
      <c r="V762" s="29" t="e">
        <f t="shared" ca="1" si="25"/>
        <v>#NAME?</v>
      </c>
      <c r="W762" s="7"/>
      <c r="X762" s="7"/>
      <c r="Y762" s="34" t="s">
        <v>222</v>
      </c>
      <c r="Z762" s="35"/>
      <c r="AA762" s="36">
        <v>45163</v>
      </c>
      <c r="AB762" s="37">
        <v>49075100011990</v>
      </c>
      <c r="AC762" s="35"/>
      <c r="AD762" s="35"/>
      <c r="AE762" s="35"/>
      <c r="AF762" s="35"/>
      <c r="AG762" s="35"/>
      <c r="AH762" s="35">
        <v>0</v>
      </c>
      <c r="AI762" s="35">
        <v>0</v>
      </c>
      <c r="AJ762" s="35">
        <v>0</v>
      </c>
      <c r="AK762" s="35">
        <v>0</v>
      </c>
      <c r="AL762" s="35">
        <v>0</v>
      </c>
      <c r="AM762" s="35">
        <v>0</v>
      </c>
      <c r="AN762" s="35">
        <v>0</v>
      </c>
      <c r="AO762" s="35">
        <v>0</v>
      </c>
      <c r="AP762" s="35">
        <v>0</v>
      </c>
      <c r="AQ762" s="35">
        <v>0</v>
      </c>
      <c r="AR762" s="35">
        <v>0</v>
      </c>
      <c r="AS762" s="35">
        <v>0</v>
      </c>
      <c r="AT762" s="35">
        <v>0</v>
      </c>
      <c r="AU762" s="35">
        <v>0</v>
      </c>
      <c r="AV762" s="35">
        <v>0</v>
      </c>
      <c r="AW762" s="35">
        <v>0</v>
      </c>
      <c r="AX762" s="35">
        <v>0</v>
      </c>
      <c r="AY762" s="35">
        <v>0</v>
      </c>
      <c r="AZ762" s="35">
        <v>0</v>
      </c>
      <c r="BA762" s="35">
        <v>0</v>
      </c>
      <c r="BB762" s="35" t="e">
        <f t="array" aca="1" ref="BB762" ca="1">_xludf.XLOOKUP(C762,'PL TOTAL D0'!A:A,'PL TOTAL D0'!C:C,"")</f>
        <v>#NAME?</v>
      </c>
    </row>
    <row r="763" spans="1:54" ht="15.75" customHeight="1">
      <c r="A763" s="28" t="s">
        <v>18</v>
      </c>
      <c r="B763" s="3" t="s">
        <v>2599</v>
      </c>
      <c r="C763" s="4" t="s">
        <v>2600</v>
      </c>
      <c r="D763" s="7" t="s">
        <v>19</v>
      </c>
      <c r="E763" s="7" t="s">
        <v>124</v>
      </c>
      <c r="F763" s="7" t="s">
        <v>354</v>
      </c>
      <c r="G763" s="7" t="e">
        <f t="shared" ca="1" si="24"/>
        <v>#NAME?</v>
      </c>
      <c r="H763" s="29" t="s">
        <v>239</v>
      </c>
      <c r="I763" s="29" t="s">
        <v>240</v>
      </c>
      <c r="J763" s="7" t="str">
        <f t="shared" si="32"/>
        <v>Não</v>
      </c>
      <c r="K763" s="30">
        <v>45321</v>
      </c>
      <c r="L763" s="30"/>
      <c r="M763" s="7" t="s">
        <v>100</v>
      </c>
      <c r="N763" s="31">
        <v>1.2E-2</v>
      </c>
      <c r="O763" s="7" t="s">
        <v>41</v>
      </c>
      <c r="P763" s="32">
        <v>0</v>
      </c>
      <c r="Q763" s="90"/>
      <c r="R763" s="33" t="s">
        <v>2601</v>
      </c>
      <c r="S763" s="7" t="s">
        <v>220</v>
      </c>
      <c r="T763" s="7" t="s">
        <v>2602</v>
      </c>
      <c r="U763" s="7" t="s">
        <v>124</v>
      </c>
      <c r="V763" s="29" t="e">
        <f t="shared" ca="1" si="25"/>
        <v>#NAME?</v>
      </c>
      <c r="W763" s="7"/>
      <c r="X763" s="7"/>
      <c r="Y763" s="34" t="s">
        <v>222</v>
      </c>
      <c r="Z763" s="35"/>
      <c r="AA763" s="36">
        <v>45321</v>
      </c>
      <c r="AB763" s="37">
        <v>49075100013241</v>
      </c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>
        <v>0</v>
      </c>
      <c r="AS763" s="35">
        <v>100304.51</v>
      </c>
      <c r="AT763" s="35">
        <v>101205.41</v>
      </c>
      <c r="AU763" s="35">
        <v>101972.82</v>
      </c>
      <c r="AV763" s="35">
        <v>0</v>
      </c>
      <c r="AW763" s="35">
        <v>39.909999999999997</v>
      </c>
      <c r="AX763" s="35">
        <v>39.909999999999997</v>
      </c>
      <c r="AY763" s="35">
        <v>39.909999999999997</v>
      </c>
      <c r="AZ763" s="35">
        <v>39.909999999999997</v>
      </c>
      <c r="BA763" s="35">
        <v>39.909999999999997</v>
      </c>
      <c r="BB763" s="35" t="e">
        <f t="array" aca="1" ref="BB763" ca="1">_xludf.XLOOKUP(C763,'PL TOTAL D0'!A:A,'PL TOTAL D0'!C:C,"")</f>
        <v>#NAME?</v>
      </c>
    </row>
    <row r="764" spans="1:54" ht="15.75" customHeight="1">
      <c r="A764" s="28" t="s">
        <v>18</v>
      </c>
      <c r="B764" s="3" t="s">
        <v>2603</v>
      </c>
      <c r="C764" s="4" t="s">
        <v>2604</v>
      </c>
      <c r="D764" s="7" t="s">
        <v>19</v>
      </c>
      <c r="E764" s="7" t="s">
        <v>124</v>
      </c>
      <c r="F764" s="7" t="s">
        <v>238</v>
      </c>
      <c r="G764" s="7" t="e">
        <f t="shared" ca="1" si="24"/>
        <v>#NAME?</v>
      </c>
      <c r="H764" s="29" t="s">
        <v>227</v>
      </c>
      <c r="I764" s="29" t="s">
        <v>41</v>
      </c>
      <c r="J764" s="7" t="str">
        <f t="shared" si="32"/>
        <v>Sim</v>
      </c>
      <c r="K764" s="30">
        <v>45105</v>
      </c>
      <c r="L764" s="30"/>
      <c r="M764" s="7" t="s">
        <v>100</v>
      </c>
      <c r="N764" s="31">
        <v>1.2E-2</v>
      </c>
      <c r="O764" s="7" t="s">
        <v>41</v>
      </c>
      <c r="P764" s="32">
        <v>0</v>
      </c>
      <c r="Q764" s="33" t="s">
        <v>2605</v>
      </c>
      <c r="R764" s="33"/>
      <c r="S764" s="7" t="s">
        <v>220</v>
      </c>
      <c r="T764" s="7" t="s">
        <v>2606</v>
      </c>
      <c r="U764" s="7" t="s">
        <v>124</v>
      </c>
      <c r="V764" s="29" t="e">
        <f t="shared" ca="1" si="25"/>
        <v>#NAME?</v>
      </c>
      <c r="W764" s="7"/>
      <c r="X764" s="7"/>
      <c r="Y764" s="34" t="s">
        <v>222</v>
      </c>
      <c r="Z764" s="35"/>
      <c r="AA764" s="36">
        <v>45105</v>
      </c>
      <c r="AB764" s="37">
        <v>49075100007039</v>
      </c>
      <c r="AC764" s="35"/>
      <c r="AD764" s="35"/>
      <c r="AE764" s="35"/>
      <c r="AF764" s="35"/>
      <c r="AG764" s="35"/>
      <c r="AH764" s="35"/>
      <c r="AI764" s="35"/>
      <c r="AJ764" s="35"/>
      <c r="AK764" s="35">
        <v>41342.639999999999</v>
      </c>
      <c r="AL764" s="35">
        <v>353197.08</v>
      </c>
      <c r="AM764" s="35">
        <v>356698.92</v>
      </c>
      <c r="AN764" s="35">
        <v>359344.38</v>
      </c>
      <c r="AO764" s="35">
        <v>362677.22</v>
      </c>
      <c r="AP764" s="35">
        <v>365512.31</v>
      </c>
      <c r="AQ764" s="35">
        <v>368420.65</v>
      </c>
      <c r="AR764" s="35">
        <v>367439.83</v>
      </c>
      <c r="AS764" s="35">
        <v>362079.85</v>
      </c>
      <c r="AT764" s="35">
        <v>279463.95</v>
      </c>
      <c r="AU764" s="35">
        <v>281538.18</v>
      </c>
      <c r="AV764" s="35">
        <v>283595.09999999998</v>
      </c>
      <c r="AW764" s="35">
        <v>285064</v>
      </c>
      <c r="AX764" s="35">
        <v>166313.4</v>
      </c>
      <c r="AY764" s="35">
        <v>167543.56</v>
      </c>
      <c r="AZ764" s="35">
        <v>134094.03</v>
      </c>
      <c r="BA764" s="35">
        <v>135334.93</v>
      </c>
      <c r="BB764" s="35" t="e">
        <f t="array" aca="1" ref="BB764" ca="1">_xludf.XLOOKUP(C764,'PL TOTAL D0'!A:A,'PL TOTAL D0'!C:C,"")</f>
        <v>#NAME?</v>
      </c>
    </row>
    <row r="765" spans="1:54" ht="15.75" customHeight="1">
      <c r="A765" s="28" t="s">
        <v>18</v>
      </c>
      <c r="B765" s="3" t="s">
        <v>2607</v>
      </c>
      <c r="C765" s="4" t="s">
        <v>2608</v>
      </c>
      <c r="D765" s="7" t="s">
        <v>19</v>
      </c>
      <c r="E765" s="7" t="s">
        <v>38</v>
      </c>
      <c r="F765" s="7" t="s">
        <v>446</v>
      </c>
      <c r="G765" s="7" t="e">
        <f t="shared" ca="1" si="24"/>
        <v>#NAME?</v>
      </c>
      <c r="H765" s="29" t="s">
        <v>239</v>
      </c>
      <c r="I765" s="29" t="s">
        <v>240</v>
      </c>
      <c r="J765" s="7" t="str">
        <f t="shared" si="32"/>
        <v>Não</v>
      </c>
      <c r="K765" s="30">
        <v>45166</v>
      </c>
      <c r="L765" s="30"/>
      <c r="M765" s="7" t="s">
        <v>100</v>
      </c>
      <c r="N765" s="31">
        <v>1.2E-2</v>
      </c>
      <c r="O765" s="7" t="s">
        <v>41</v>
      </c>
      <c r="P765" s="32">
        <v>0</v>
      </c>
      <c r="Q765" s="90"/>
      <c r="R765" s="90"/>
      <c r="S765" s="7" t="s">
        <v>220</v>
      </c>
      <c r="T765" s="4" t="s">
        <v>2609</v>
      </c>
      <c r="U765" s="7" t="s">
        <v>38</v>
      </c>
      <c r="V765" s="29" t="e">
        <f t="shared" ca="1" si="25"/>
        <v>#NAME?</v>
      </c>
      <c r="W765" s="7"/>
      <c r="X765" s="7"/>
      <c r="Y765" s="34" t="s">
        <v>222</v>
      </c>
      <c r="Z765" s="35"/>
      <c r="AA765" s="36">
        <v>45166</v>
      </c>
      <c r="AB765" s="37">
        <v>49075100012008</v>
      </c>
      <c r="AC765" s="35"/>
      <c r="AD765" s="35"/>
      <c r="AE765" s="35"/>
      <c r="AF765" s="35"/>
      <c r="AG765" s="35">
        <v>0</v>
      </c>
      <c r="AH765" s="35">
        <v>0</v>
      </c>
      <c r="AI765" s="35">
        <v>0</v>
      </c>
      <c r="AJ765" s="35">
        <v>0</v>
      </c>
      <c r="AK765" s="35">
        <v>0</v>
      </c>
      <c r="AL765" s="35">
        <v>0</v>
      </c>
      <c r="AM765" s="35">
        <v>0</v>
      </c>
      <c r="AN765" s="35">
        <v>0</v>
      </c>
      <c r="AO765" s="35">
        <v>0</v>
      </c>
      <c r="AP765" s="35">
        <v>0</v>
      </c>
      <c r="AQ765" s="35">
        <v>0</v>
      </c>
      <c r="AR765" s="35">
        <v>0</v>
      </c>
      <c r="AS765" s="35">
        <v>0</v>
      </c>
      <c r="AT765" s="35">
        <v>0</v>
      </c>
      <c r="AU765" s="35">
        <v>0</v>
      </c>
      <c r="AV765" s="35">
        <v>0</v>
      </c>
      <c r="AW765" s="35">
        <v>0</v>
      </c>
      <c r="AX765" s="35">
        <v>0</v>
      </c>
      <c r="AY765" s="35">
        <v>0</v>
      </c>
      <c r="AZ765" s="35">
        <v>0</v>
      </c>
      <c r="BA765" s="35">
        <v>0</v>
      </c>
      <c r="BB765" s="35" t="e">
        <f t="array" aca="1" ref="BB765" ca="1">_xludf.XLOOKUP(C765,'PL TOTAL D0'!A:A,'PL TOTAL D0'!C:C,"")</f>
        <v>#NAME?</v>
      </c>
    </row>
    <row r="766" spans="1:54" ht="15.75" customHeight="1">
      <c r="A766" s="28" t="s">
        <v>18</v>
      </c>
      <c r="B766" s="14" t="s">
        <v>2610</v>
      </c>
      <c r="C766" s="4" t="s">
        <v>2611</v>
      </c>
      <c r="D766" s="7" t="s">
        <v>19</v>
      </c>
      <c r="E766" s="7" t="s">
        <v>20</v>
      </c>
      <c r="F766" s="7" t="s">
        <v>339</v>
      </c>
      <c r="G766" s="7" t="e">
        <f t="shared" ca="1" si="24"/>
        <v>#NAME?</v>
      </c>
      <c r="H766" s="29" t="s">
        <v>227</v>
      </c>
      <c r="I766" s="29" t="s">
        <v>41</v>
      </c>
      <c r="J766" s="7" t="str">
        <f t="shared" si="32"/>
        <v>Não</v>
      </c>
      <c r="K766" s="30">
        <v>45163</v>
      </c>
      <c r="L766" s="30"/>
      <c r="M766" s="7" t="s">
        <v>100</v>
      </c>
      <c r="N766" s="31">
        <v>1.2E-2</v>
      </c>
      <c r="O766" s="7" t="s">
        <v>41</v>
      </c>
      <c r="P766" s="32">
        <v>0</v>
      </c>
      <c r="Q766" s="47"/>
      <c r="R766" s="33"/>
      <c r="S766" s="7" t="s">
        <v>220</v>
      </c>
      <c r="T766" s="7" t="s">
        <v>2612</v>
      </c>
      <c r="U766" s="7" t="s">
        <v>94</v>
      </c>
      <c r="V766" s="29" t="e">
        <f t="shared" ca="1" si="25"/>
        <v>#NAME?</v>
      </c>
      <c r="W766" s="7"/>
      <c r="X766" s="7"/>
      <c r="Y766" s="34" t="s">
        <v>222</v>
      </c>
      <c r="Z766" s="35"/>
      <c r="AA766" s="36">
        <v>45163</v>
      </c>
      <c r="AB766" s="37">
        <v>49075100008086</v>
      </c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>
        <v>212285.51</v>
      </c>
      <c r="AN766" s="35">
        <v>213887.99</v>
      </c>
      <c r="AO766" s="35">
        <v>215498.84</v>
      </c>
      <c r="AP766" s="35">
        <v>217365.1</v>
      </c>
      <c r="AQ766" s="35">
        <v>219164.85</v>
      </c>
      <c r="AR766" s="35">
        <v>218353.98</v>
      </c>
      <c r="AS766" s="35">
        <v>219918.23</v>
      </c>
      <c r="AT766" s="35">
        <v>220877.83</v>
      </c>
      <c r="AU766" s="35">
        <v>222419.64</v>
      </c>
      <c r="AV766" s="35">
        <v>224094.1</v>
      </c>
      <c r="AW766" s="35">
        <v>225730.2</v>
      </c>
      <c r="AX766" s="35">
        <v>227507.9</v>
      </c>
      <c r="AY766" s="35">
        <v>229078.69</v>
      </c>
      <c r="AZ766" s="35">
        <v>230696.88</v>
      </c>
      <c r="BA766" s="35">
        <v>232821.19</v>
      </c>
      <c r="BB766" s="35" t="e">
        <f t="array" aca="1" ref="BB766" ca="1">_xludf.XLOOKUP(C766,'PL TOTAL D0'!A:A,'PL TOTAL D0'!C:C,"")</f>
        <v>#NAME?</v>
      </c>
    </row>
    <row r="767" spans="1:54" ht="15.75" customHeight="1">
      <c r="A767" s="28" t="s">
        <v>18</v>
      </c>
      <c r="B767" s="3" t="s">
        <v>2613</v>
      </c>
      <c r="C767" s="4" t="s">
        <v>2614</v>
      </c>
      <c r="D767" s="7" t="s">
        <v>110</v>
      </c>
      <c r="E767" s="7" t="s">
        <v>38</v>
      </c>
      <c r="F767" s="7" t="s">
        <v>866</v>
      </c>
      <c r="G767" s="7" t="e">
        <f t="shared" ca="1" si="24"/>
        <v>#NAME?</v>
      </c>
      <c r="H767" s="29" t="s">
        <v>227</v>
      </c>
      <c r="I767" s="29" t="s">
        <v>41</v>
      </c>
      <c r="J767" s="7" t="str">
        <f t="shared" si="32"/>
        <v>Não</v>
      </c>
      <c r="K767" s="30">
        <v>44995</v>
      </c>
      <c r="L767" s="7"/>
      <c r="M767" s="7" t="s">
        <v>138</v>
      </c>
      <c r="N767" s="31">
        <v>1.4999999999999999E-2</v>
      </c>
      <c r="O767" s="7" t="s">
        <v>29</v>
      </c>
      <c r="P767" s="32">
        <v>0.1</v>
      </c>
      <c r="Q767" s="90"/>
      <c r="R767" s="90"/>
      <c r="S767" s="7" t="s">
        <v>220</v>
      </c>
      <c r="T767" s="7" t="s">
        <v>2615</v>
      </c>
      <c r="U767" s="7" t="s">
        <v>38</v>
      </c>
      <c r="V767" s="29" t="e">
        <f t="shared" ca="1" si="25"/>
        <v>#NAME?</v>
      </c>
      <c r="W767" s="7"/>
      <c r="X767" s="7"/>
      <c r="Y767" s="34" t="s">
        <v>222</v>
      </c>
      <c r="Z767" s="35"/>
      <c r="AA767" s="36">
        <v>44995</v>
      </c>
      <c r="AB767" s="37">
        <v>49075100012814</v>
      </c>
      <c r="AC767" s="35"/>
      <c r="AD767" s="35"/>
      <c r="AE767" s="35"/>
      <c r="AF767" s="35"/>
      <c r="AG767" s="35"/>
      <c r="AH767" s="35">
        <v>60571.25</v>
      </c>
      <c r="AI767" s="35">
        <v>94101.27</v>
      </c>
      <c r="AJ767" s="35">
        <v>95641.04</v>
      </c>
      <c r="AK767" s="35">
        <v>97219.44</v>
      </c>
      <c r="AL767" s="35">
        <v>98019.24</v>
      </c>
      <c r="AM767" s="35">
        <v>98214.51</v>
      </c>
      <c r="AN767" s="35">
        <v>98658</v>
      </c>
      <c r="AO767" s="35">
        <v>98603.27</v>
      </c>
      <c r="AP767" s="35">
        <v>101156.98</v>
      </c>
      <c r="AQ767" s="35">
        <v>103107.47</v>
      </c>
      <c r="AR767" s="35">
        <v>101601.19</v>
      </c>
      <c r="AS767" s="35">
        <v>102512.46</v>
      </c>
      <c r="AT767" s="35">
        <v>103054.56</v>
      </c>
      <c r="AU767" s="35">
        <v>102308.48</v>
      </c>
      <c r="AV767" s="35">
        <v>101941.6</v>
      </c>
      <c r="AW767" s="35">
        <v>102587.3</v>
      </c>
      <c r="AX767" s="35">
        <v>104032.9</v>
      </c>
      <c r="AY767" s="35">
        <v>105293.63</v>
      </c>
      <c r="AZ767" s="35">
        <v>105083.08</v>
      </c>
      <c r="BA767" s="35">
        <v>104465.48</v>
      </c>
      <c r="BB767" s="35" t="e">
        <f t="array" aca="1" ref="BB767" ca="1">_xludf.XLOOKUP(C767,'PL TOTAL D0'!A:A,'PL TOTAL D0'!C:C,"")</f>
        <v>#NAME?</v>
      </c>
    </row>
    <row r="768" spans="1:54" ht="15.75" customHeight="1">
      <c r="A768" s="28" t="s">
        <v>18</v>
      </c>
      <c r="B768" s="17" t="s">
        <v>2616</v>
      </c>
      <c r="C768" s="15" t="s">
        <v>2617</v>
      </c>
      <c r="D768" s="7" t="s">
        <v>19</v>
      </c>
      <c r="E768" s="7" t="s">
        <v>20</v>
      </c>
      <c r="F768" s="7" t="s">
        <v>290</v>
      </c>
      <c r="G768" s="7" t="e">
        <f t="shared" ref="G768:G878" ca="1" si="33">_xludf.IFS($BB$3:$BB$878&lt;=500000,"Breno",$BB$3:$BB$878&lt;=20000000,"Bruno",$BB$3:$BB$878="","")</f>
        <v>#NAME?</v>
      </c>
      <c r="H768" s="29" t="s">
        <v>227</v>
      </c>
      <c r="I768" s="29" t="s">
        <v>41</v>
      </c>
      <c r="J768" s="7" t="str">
        <f t="shared" si="32"/>
        <v>Não</v>
      </c>
      <c r="K768" s="30">
        <v>45188</v>
      </c>
      <c r="L768" s="7"/>
      <c r="M768" s="7" t="s">
        <v>28</v>
      </c>
      <c r="N768" s="31">
        <v>1.2E-2</v>
      </c>
      <c r="O768" s="7" t="s">
        <v>29</v>
      </c>
      <c r="P768" s="32">
        <v>0.1</v>
      </c>
      <c r="Q768" s="28"/>
      <c r="R768" s="33" t="s">
        <v>2618</v>
      </c>
      <c r="S768" s="7" t="s">
        <v>220</v>
      </c>
      <c r="T768" s="7" t="s">
        <v>2619</v>
      </c>
      <c r="U768" s="7" t="s">
        <v>94</v>
      </c>
      <c r="V768" s="29" t="e">
        <f t="shared" ref="V768:V878" ca="1" si="34">_xludf.IFS(H:H="Encerrado","Encerrado",COUNTBLANK(AM768:AX768)&gt;0,"Ativo",SUM(AM768:AX768)=0,"Inativo",SUM(AM768:AX768)&gt;0,"Ativo")</f>
        <v>#NAME?</v>
      </c>
      <c r="W768" s="7"/>
      <c r="X768" s="7"/>
      <c r="Y768" s="34" t="s">
        <v>222</v>
      </c>
      <c r="Z768" s="35"/>
      <c r="AA768" s="36">
        <v>45188</v>
      </c>
      <c r="AB768" s="37">
        <v>49075100012016</v>
      </c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>
        <v>0</v>
      </c>
      <c r="AO768" s="35">
        <v>559522.29</v>
      </c>
      <c r="AP768" s="35">
        <v>569804.07999999996</v>
      </c>
      <c r="AQ768" s="35">
        <v>578461.05000000005</v>
      </c>
      <c r="AR768" s="35">
        <v>573913.17000000004</v>
      </c>
      <c r="AS768" s="35">
        <v>577550.97</v>
      </c>
      <c r="AT768" s="35">
        <v>577230.69999999995</v>
      </c>
      <c r="AU768" s="35">
        <v>575149.39</v>
      </c>
      <c r="AV768" s="35">
        <v>576161.4</v>
      </c>
      <c r="AW768" s="35">
        <v>580104.6</v>
      </c>
      <c r="AX768" s="35">
        <v>586524.69999999995</v>
      </c>
      <c r="AY768" s="35">
        <v>592511.91</v>
      </c>
      <c r="AZ768" s="35">
        <v>594001.87</v>
      </c>
      <c r="BA768" s="35">
        <v>579170.57999999996</v>
      </c>
      <c r="BB768" s="35" t="e">
        <f t="array" aca="1" ref="BB768" ca="1">_xludf.XLOOKUP(C768,'PL TOTAL D0'!A:A,'PL TOTAL D0'!C:C,"")</f>
        <v>#NAME?</v>
      </c>
    </row>
    <row r="769" spans="1:54" ht="15.75" customHeight="1">
      <c r="A769" s="28" t="s">
        <v>18</v>
      </c>
      <c r="B769" s="42" t="s">
        <v>2620</v>
      </c>
      <c r="C769" s="43" t="s">
        <v>2621</v>
      </c>
      <c r="D769" s="7" t="s">
        <v>123</v>
      </c>
      <c r="E769" s="7" t="s">
        <v>124</v>
      </c>
      <c r="F769" s="7" t="s">
        <v>125</v>
      </c>
      <c r="G769" s="7" t="e">
        <f t="shared" ca="1" si="33"/>
        <v>#NAME?</v>
      </c>
      <c r="H769" s="29" t="s">
        <v>227</v>
      </c>
      <c r="I769" s="29" t="s">
        <v>41</v>
      </c>
      <c r="J769" s="7" t="str">
        <f t="shared" si="32"/>
        <v>Não</v>
      </c>
      <c r="K769" s="30">
        <v>45390</v>
      </c>
      <c r="L769" s="7"/>
      <c r="M769" s="7" t="s">
        <v>100</v>
      </c>
      <c r="N769" s="31">
        <v>1.2E-2</v>
      </c>
      <c r="O769" s="7" t="s">
        <v>41</v>
      </c>
      <c r="P769" s="32">
        <v>0</v>
      </c>
      <c r="Q769" s="28"/>
      <c r="R769" s="33"/>
      <c r="S769" s="7" t="s">
        <v>220</v>
      </c>
      <c r="T769" s="6" t="s">
        <v>2622</v>
      </c>
      <c r="U769" s="7" t="s">
        <v>124</v>
      </c>
      <c r="V769" s="29" t="e">
        <f t="shared" ca="1" si="34"/>
        <v>#NAME?</v>
      </c>
      <c r="W769" s="7"/>
      <c r="X769" s="7" t="s">
        <v>32</v>
      </c>
      <c r="Y769" s="34" t="s">
        <v>222</v>
      </c>
      <c r="Z769" s="35"/>
      <c r="AA769" s="36">
        <v>45390</v>
      </c>
      <c r="AB769" s="37">
        <v>49075100014175</v>
      </c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>
        <v>301810.12</v>
      </c>
      <c r="AV769" s="35">
        <v>364514.2</v>
      </c>
      <c r="AW769" s="35">
        <v>357371.8</v>
      </c>
      <c r="AX769" s="35">
        <v>361899.7</v>
      </c>
      <c r="AY769" s="35">
        <v>358464.77</v>
      </c>
      <c r="AZ769" s="35">
        <v>372558.51</v>
      </c>
      <c r="BA769" s="35">
        <v>387339.47</v>
      </c>
      <c r="BB769" s="35" t="e">
        <f t="array" aca="1" ref="BB769" ca="1">_xludf.XLOOKUP(C769,'PL TOTAL D0'!A:A,'PL TOTAL D0'!C:C,"")</f>
        <v>#NAME?</v>
      </c>
    </row>
    <row r="770" spans="1:54" ht="15.75" customHeight="1">
      <c r="A770" s="28" t="s">
        <v>18</v>
      </c>
      <c r="B770" s="14" t="s">
        <v>2623</v>
      </c>
      <c r="C770" s="4" t="s">
        <v>2624</v>
      </c>
      <c r="D770" s="7" t="s">
        <v>19</v>
      </c>
      <c r="E770" s="7" t="s">
        <v>124</v>
      </c>
      <c r="F770" s="7" t="s">
        <v>238</v>
      </c>
      <c r="G770" s="7" t="e">
        <f t="shared" ca="1" si="33"/>
        <v>#NAME?</v>
      </c>
      <c r="H770" s="29" t="s">
        <v>239</v>
      </c>
      <c r="I770" s="29" t="s">
        <v>240</v>
      </c>
      <c r="J770" s="7" t="str">
        <f t="shared" si="32"/>
        <v>Não</v>
      </c>
      <c r="K770" s="30">
        <v>45051</v>
      </c>
      <c r="L770" s="7"/>
      <c r="M770" s="7" t="s">
        <v>100</v>
      </c>
      <c r="N770" s="31">
        <v>1.2E-2</v>
      </c>
      <c r="O770" s="7" t="s">
        <v>41</v>
      </c>
      <c r="P770" s="32">
        <v>0</v>
      </c>
      <c r="Q770" s="33"/>
      <c r="R770" s="33" t="s">
        <v>2625</v>
      </c>
      <c r="S770" s="7" t="s">
        <v>220</v>
      </c>
      <c r="T770" s="7" t="s">
        <v>2626</v>
      </c>
      <c r="U770" s="7" t="s">
        <v>31</v>
      </c>
      <c r="V770" s="29" t="e">
        <f t="shared" ca="1" si="34"/>
        <v>#NAME?</v>
      </c>
      <c r="W770" s="7"/>
      <c r="X770" s="7"/>
      <c r="Y770" s="34" t="s">
        <v>222</v>
      </c>
      <c r="Z770" s="35"/>
      <c r="AA770" s="36">
        <v>45051</v>
      </c>
      <c r="AB770" s="37">
        <v>49075100003394</v>
      </c>
      <c r="AC770" s="35"/>
      <c r="AD770" s="35"/>
      <c r="AE770" s="35"/>
      <c r="AF770" s="35"/>
      <c r="AG770" s="35"/>
      <c r="AH770" s="35"/>
      <c r="AI770" s="35">
        <v>0</v>
      </c>
      <c r="AJ770" s="35">
        <v>407252.56</v>
      </c>
      <c r="AK770" s="35">
        <v>409394.24</v>
      </c>
      <c r="AL770" s="35">
        <v>411428.94</v>
      </c>
      <c r="AM770" s="35">
        <v>413918.55</v>
      </c>
      <c r="AN770" s="35">
        <v>416019.16</v>
      </c>
      <c r="AO770" s="35">
        <v>418518.76</v>
      </c>
      <c r="AP770" s="35">
        <v>420990.81</v>
      </c>
      <c r="AQ770" s="35">
        <v>423670.52</v>
      </c>
      <c r="AR770" s="35">
        <v>424872.69</v>
      </c>
      <c r="AS770" s="35">
        <v>139.47999999999999</v>
      </c>
      <c r="AT770" s="35">
        <v>140.59</v>
      </c>
      <c r="AU770" s="35">
        <v>141.76</v>
      </c>
      <c r="AV770" s="35">
        <v>142.27000000000001</v>
      </c>
      <c r="AW770" s="35">
        <v>143.35</v>
      </c>
      <c r="AX770" s="35">
        <v>144.58000000000001</v>
      </c>
      <c r="AY770" s="35">
        <v>145.78</v>
      </c>
      <c r="AZ770" s="35">
        <v>146.93</v>
      </c>
      <c r="BA770" s="35">
        <v>148.22999999999999</v>
      </c>
      <c r="BB770" s="35" t="e">
        <f t="array" aca="1" ref="BB770" ca="1">_xludf.XLOOKUP(C770,'PL TOTAL D0'!A:A,'PL TOTAL D0'!C:C,"")</f>
        <v>#NAME?</v>
      </c>
    </row>
    <row r="771" spans="1:54" ht="15.75" customHeight="1">
      <c r="A771" s="28" t="s">
        <v>18</v>
      </c>
      <c r="B771" s="14" t="s">
        <v>2627</v>
      </c>
      <c r="C771" s="4" t="s">
        <v>2628</v>
      </c>
      <c r="D771" s="7" t="s">
        <v>19</v>
      </c>
      <c r="E771" s="7" t="s">
        <v>38</v>
      </c>
      <c r="F771" s="7" t="s">
        <v>39</v>
      </c>
      <c r="G771" s="7" t="e">
        <f t="shared" ca="1" si="33"/>
        <v>#NAME?</v>
      </c>
      <c r="H771" s="29" t="s">
        <v>239</v>
      </c>
      <c r="I771" s="29" t="s">
        <v>240</v>
      </c>
      <c r="J771" s="7" t="str">
        <f t="shared" si="32"/>
        <v>Não</v>
      </c>
      <c r="K771" s="30">
        <v>45029</v>
      </c>
      <c r="L771" s="7"/>
      <c r="M771" s="7" t="s">
        <v>138</v>
      </c>
      <c r="N771" s="31">
        <v>1.4999999999999999E-2</v>
      </c>
      <c r="O771" s="7" t="s">
        <v>29</v>
      </c>
      <c r="P771" s="32">
        <v>0.1</v>
      </c>
      <c r="Q771" s="90"/>
      <c r="R771" s="90"/>
      <c r="S771" s="7" t="s">
        <v>220</v>
      </c>
      <c r="T771" s="7" t="s">
        <v>2629</v>
      </c>
      <c r="U771" s="7" t="s">
        <v>38</v>
      </c>
      <c r="V771" s="29" t="e">
        <f t="shared" ca="1" si="34"/>
        <v>#NAME?</v>
      </c>
      <c r="W771" s="7"/>
      <c r="X771" s="7"/>
      <c r="Y771" s="34" t="s">
        <v>222</v>
      </c>
      <c r="Z771" s="35"/>
      <c r="AA771" s="36">
        <v>45029</v>
      </c>
      <c r="AB771" s="37">
        <v>49075100010080</v>
      </c>
      <c r="AC771" s="35"/>
      <c r="AD771" s="35"/>
      <c r="AE771" s="35"/>
      <c r="AF771" s="35"/>
      <c r="AG771" s="35"/>
      <c r="AH771" s="35">
        <v>0</v>
      </c>
      <c r="AI771" s="35">
        <v>240346.35</v>
      </c>
      <c r="AJ771" s="35">
        <v>244022.86</v>
      </c>
      <c r="AK771" s="35">
        <v>251230.62</v>
      </c>
      <c r="AL771" s="35">
        <v>257944.56</v>
      </c>
      <c r="AM771" s="35">
        <v>254460.35</v>
      </c>
      <c r="AN771" s="35">
        <v>254995.54</v>
      </c>
      <c r="AO771" s="35">
        <v>254915.89</v>
      </c>
      <c r="AP771" s="35">
        <v>260097.34</v>
      </c>
      <c r="AQ771" s="35">
        <v>265236.71999999997</v>
      </c>
      <c r="AR771" s="35">
        <v>261031.09</v>
      </c>
      <c r="AS771" s="35">
        <v>261909.58</v>
      </c>
      <c r="AT771" s="35">
        <v>225.57</v>
      </c>
      <c r="AU771" s="35">
        <v>225.57</v>
      </c>
      <c r="AV771" s="35">
        <v>225.57</v>
      </c>
      <c r="AW771" s="35">
        <v>252.84</v>
      </c>
      <c r="AX771" s="35">
        <v>253.98</v>
      </c>
      <c r="AY771" s="35">
        <v>255.08</v>
      </c>
      <c r="AZ771" s="35">
        <v>256.14999999999998</v>
      </c>
      <c r="BA771" s="35">
        <v>257.36</v>
      </c>
      <c r="BB771" s="35" t="e">
        <f t="array" aca="1" ref="BB771" ca="1">_xludf.XLOOKUP(C771,'PL TOTAL D0'!A:A,'PL TOTAL D0'!C:C,"")</f>
        <v>#NAME?</v>
      </c>
    </row>
    <row r="772" spans="1:54" ht="15.75" customHeight="1">
      <c r="A772" s="28" t="s">
        <v>18</v>
      </c>
      <c r="B772" s="3" t="s">
        <v>2630</v>
      </c>
      <c r="C772" s="4" t="s">
        <v>2631</v>
      </c>
      <c r="D772" s="7" t="s">
        <v>110</v>
      </c>
      <c r="E772" s="7" t="s">
        <v>38</v>
      </c>
      <c r="F772" s="7" t="s">
        <v>279</v>
      </c>
      <c r="G772" s="7" t="e">
        <f t="shared" ca="1" si="33"/>
        <v>#NAME?</v>
      </c>
      <c r="H772" s="29" t="s">
        <v>239</v>
      </c>
      <c r="I772" s="29" t="s">
        <v>280</v>
      </c>
      <c r="J772" s="7" t="str">
        <f t="shared" si="32"/>
        <v>Sim</v>
      </c>
      <c r="K772" s="30">
        <v>45279</v>
      </c>
      <c r="L772" s="7"/>
      <c r="M772" s="7" t="s">
        <v>87</v>
      </c>
      <c r="N772" s="31">
        <v>3.0000000000000001E-3</v>
      </c>
      <c r="O772" s="7" t="s">
        <v>41</v>
      </c>
      <c r="P772" s="32">
        <v>0</v>
      </c>
      <c r="Q772" s="41" t="s">
        <v>148</v>
      </c>
      <c r="R772" s="90"/>
      <c r="S772" s="7" t="s">
        <v>220</v>
      </c>
      <c r="T772" s="7" t="s">
        <v>2632</v>
      </c>
      <c r="U772" s="7" t="s">
        <v>112</v>
      </c>
      <c r="V772" s="29" t="e">
        <f t="shared" ca="1" si="34"/>
        <v>#NAME?</v>
      </c>
      <c r="W772" s="7"/>
      <c r="X772" s="7"/>
      <c r="Y772" s="34" t="s">
        <v>222</v>
      </c>
      <c r="Z772" s="35"/>
      <c r="AA772" s="36">
        <v>45279</v>
      </c>
      <c r="AB772" s="37">
        <v>49075100013497</v>
      </c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>
        <v>157507.54999999999</v>
      </c>
      <c r="AR772" s="35">
        <v>158567.98000000001</v>
      </c>
      <c r="AS772" s="35">
        <v>575.24</v>
      </c>
      <c r="AT772" s="35">
        <v>580.01</v>
      </c>
      <c r="AU772" s="35">
        <v>585.07000000000005</v>
      </c>
      <c r="AV772" s="35">
        <v>3007.28</v>
      </c>
      <c r="AW772" s="35">
        <v>3029.65</v>
      </c>
      <c r="AX772" s="35">
        <v>244568.2</v>
      </c>
      <c r="AY772" s="35">
        <v>253919.35999999999</v>
      </c>
      <c r="AZ772" s="35">
        <v>254471.1</v>
      </c>
      <c r="BA772" s="35">
        <v>814798.57</v>
      </c>
      <c r="BB772" s="35" t="e">
        <f t="array" aca="1" ref="BB772" ca="1">_xludf.XLOOKUP(C772,'PL TOTAL D0'!A:A,'PL TOTAL D0'!C:C,"")</f>
        <v>#NAME?</v>
      </c>
    </row>
    <row r="773" spans="1:54" ht="15.75" customHeight="1">
      <c r="A773" s="28" t="s">
        <v>18</v>
      </c>
      <c r="B773" s="3" t="s">
        <v>2633</v>
      </c>
      <c r="C773" s="4" t="s">
        <v>2634</v>
      </c>
      <c r="D773" s="7" t="s">
        <v>19</v>
      </c>
      <c r="E773" s="7" t="s">
        <v>124</v>
      </c>
      <c r="F773" s="7" t="s">
        <v>354</v>
      </c>
      <c r="G773" s="7" t="e">
        <f t="shared" ca="1" si="33"/>
        <v>#NAME?</v>
      </c>
      <c r="H773" s="29" t="s">
        <v>239</v>
      </c>
      <c r="I773" s="29" t="s">
        <v>240</v>
      </c>
      <c r="J773" s="7" t="str">
        <f t="shared" si="32"/>
        <v>Não</v>
      </c>
      <c r="K773" s="30">
        <v>45163</v>
      </c>
      <c r="L773" s="30"/>
      <c r="M773" s="7" t="s">
        <v>100</v>
      </c>
      <c r="N773" s="31">
        <v>1.2E-2</v>
      </c>
      <c r="O773" s="7" t="s">
        <v>41</v>
      </c>
      <c r="P773" s="32">
        <v>0</v>
      </c>
      <c r="Q773" s="90"/>
      <c r="R773" s="90"/>
      <c r="S773" s="7" t="s">
        <v>220</v>
      </c>
      <c r="T773" s="7" t="s">
        <v>2635</v>
      </c>
      <c r="U773" s="7" t="s">
        <v>124</v>
      </c>
      <c r="V773" s="29" t="e">
        <f t="shared" ca="1" si="34"/>
        <v>#NAME?</v>
      </c>
      <c r="W773" s="7"/>
      <c r="X773" s="7"/>
      <c r="Y773" s="34" t="s">
        <v>222</v>
      </c>
      <c r="Z773" s="35"/>
      <c r="AA773" s="36">
        <v>45163</v>
      </c>
      <c r="AB773" s="37">
        <v>49075100012024</v>
      </c>
      <c r="AC773" s="35"/>
      <c r="AD773" s="35"/>
      <c r="AE773" s="35"/>
      <c r="AF773" s="35"/>
      <c r="AG773" s="35"/>
      <c r="AH773" s="35"/>
      <c r="AI773" s="35">
        <v>0</v>
      </c>
      <c r="AJ773" s="35">
        <v>0</v>
      </c>
      <c r="AK773" s="35">
        <v>0</v>
      </c>
      <c r="AL773" s="35">
        <v>0</v>
      </c>
      <c r="AM773" s="35">
        <v>0</v>
      </c>
      <c r="AN773" s="35">
        <v>0</v>
      </c>
      <c r="AO773" s="35">
        <v>0</v>
      </c>
      <c r="AP773" s="35">
        <v>0</v>
      </c>
      <c r="AQ773" s="35">
        <v>0</v>
      </c>
      <c r="AR773" s="35">
        <v>0</v>
      </c>
      <c r="AS773" s="35">
        <v>0</v>
      </c>
      <c r="AT773" s="35">
        <v>0</v>
      </c>
      <c r="AU773" s="35">
        <v>0</v>
      </c>
      <c r="AV773" s="35">
        <v>0</v>
      </c>
      <c r="AW773" s="35">
        <v>0</v>
      </c>
      <c r="AX773" s="35">
        <v>0</v>
      </c>
      <c r="AY773" s="35">
        <v>0</v>
      </c>
      <c r="AZ773" s="35">
        <v>0</v>
      </c>
      <c r="BA773" s="35">
        <v>0</v>
      </c>
      <c r="BB773" s="35" t="e">
        <f t="array" aca="1" ref="BB773" ca="1">_xludf.XLOOKUP(C773,'PL TOTAL D0'!A:A,'PL TOTAL D0'!C:C,"")</f>
        <v>#NAME?</v>
      </c>
    </row>
    <row r="774" spans="1:54" ht="15.75" customHeight="1">
      <c r="A774" s="28" t="s">
        <v>18</v>
      </c>
      <c r="B774" s="3" t="s">
        <v>2636</v>
      </c>
      <c r="C774" s="4" t="s">
        <v>2637</v>
      </c>
      <c r="D774" s="7" t="s">
        <v>110</v>
      </c>
      <c r="E774" s="7" t="s">
        <v>38</v>
      </c>
      <c r="F774" s="7" t="s">
        <v>217</v>
      </c>
      <c r="G774" s="7" t="e">
        <f t="shared" ca="1" si="33"/>
        <v>#NAME?</v>
      </c>
      <c r="H774" s="29" t="s">
        <v>218</v>
      </c>
      <c r="I774" s="29" t="s">
        <v>41</v>
      </c>
      <c r="J774" s="7" t="s">
        <v>1211</v>
      </c>
      <c r="K774" s="30">
        <v>45392</v>
      </c>
      <c r="L774" s="30">
        <v>45553</v>
      </c>
      <c r="M774" s="7" t="s">
        <v>1212</v>
      </c>
      <c r="N774" s="31">
        <v>0.01</v>
      </c>
      <c r="O774" s="7" t="s">
        <v>41</v>
      </c>
      <c r="P774" s="32">
        <v>0</v>
      </c>
      <c r="Q774" s="90"/>
      <c r="R774" s="90"/>
      <c r="S774" s="7" t="s">
        <v>220</v>
      </c>
      <c r="T774" s="7" t="s">
        <v>2638</v>
      </c>
      <c r="U774" s="7" t="s">
        <v>955</v>
      </c>
      <c r="V774" s="29" t="e">
        <f t="shared" ca="1" si="34"/>
        <v>#NAME?</v>
      </c>
      <c r="W774" s="7"/>
      <c r="X774" s="7"/>
      <c r="Y774" s="34"/>
      <c r="Z774" s="35"/>
      <c r="AA774" s="36">
        <v>45392</v>
      </c>
      <c r="AB774" s="37">
        <v>49075100014396</v>
      </c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>
        <v>604739.80000000005</v>
      </c>
      <c r="AV774" s="35">
        <v>606968.6</v>
      </c>
      <c r="AW774" s="35">
        <v>605852.80000000005</v>
      </c>
      <c r="AX774" s="35">
        <v>616042.80000000005</v>
      </c>
      <c r="AY774" s="35">
        <v>0</v>
      </c>
      <c r="AZ774" s="35">
        <v>0</v>
      </c>
      <c r="BA774" s="35">
        <v>0</v>
      </c>
      <c r="BB774" s="35" t="e">
        <f t="array" aca="1" ref="BB774" ca="1">_xludf.XLOOKUP(C774,'PL TOTAL D0'!A:A,'PL TOTAL D0'!C:C,"")</f>
        <v>#NAME?</v>
      </c>
    </row>
    <row r="775" spans="1:54" ht="15.75" customHeight="1">
      <c r="A775" s="28" t="s">
        <v>18</v>
      </c>
      <c r="B775" s="3" t="s">
        <v>2639</v>
      </c>
      <c r="C775" s="4" t="s">
        <v>2640</v>
      </c>
      <c r="D775" s="7" t="s">
        <v>19</v>
      </c>
      <c r="E775" s="7" t="s">
        <v>38</v>
      </c>
      <c r="F775" s="7" t="s">
        <v>446</v>
      </c>
      <c r="G775" s="7" t="e">
        <f t="shared" ca="1" si="33"/>
        <v>#NAME?</v>
      </c>
      <c r="H775" s="29" t="s">
        <v>239</v>
      </c>
      <c r="I775" s="29" t="s">
        <v>286</v>
      </c>
      <c r="J775" s="7" t="str">
        <f t="shared" ref="J775:J783" si="35">IF(Q775=0,"Não","Sim")</f>
        <v>Sim</v>
      </c>
      <c r="K775" s="30">
        <v>45506</v>
      </c>
      <c r="L775" s="30"/>
      <c r="M775" s="7" t="s">
        <v>100</v>
      </c>
      <c r="N775" s="31">
        <v>1.2E-2</v>
      </c>
      <c r="O775" s="7" t="s">
        <v>41</v>
      </c>
      <c r="P775" s="32">
        <v>0</v>
      </c>
      <c r="Q775" s="33" t="s">
        <v>2641</v>
      </c>
      <c r="R775" s="90"/>
      <c r="S775" s="7" t="s">
        <v>220</v>
      </c>
      <c r="T775" s="7" t="s">
        <v>2642</v>
      </c>
      <c r="U775" s="7" t="s">
        <v>38</v>
      </c>
      <c r="V775" s="29" t="e">
        <f t="shared" ca="1" si="34"/>
        <v>#NAME?</v>
      </c>
      <c r="W775" s="7"/>
      <c r="X775" s="7" t="s">
        <v>32</v>
      </c>
      <c r="Y775" s="34" t="s">
        <v>330</v>
      </c>
      <c r="Z775" s="35"/>
      <c r="AA775" s="35"/>
      <c r="AB775" s="37">
        <v>49075100015678</v>
      </c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>
        <v>108754.86</v>
      </c>
      <c r="AZ775" s="35">
        <v>115563.27</v>
      </c>
      <c r="BA775" s="35">
        <v>0</v>
      </c>
      <c r="BB775" s="35" t="e">
        <f t="array" aca="1" ref="BB775" ca="1">_xludf.XLOOKUP(C775,'PL TOTAL D0'!A:A,'PL TOTAL D0'!C:C,"")</f>
        <v>#NAME?</v>
      </c>
    </row>
    <row r="776" spans="1:54" ht="15.75" customHeight="1">
      <c r="A776" s="28" t="s">
        <v>18</v>
      </c>
      <c r="B776" s="3" t="s">
        <v>2643</v>
      </c>
      <c r="C776" s="4" t="s">
        <v>2644</v>
      </c>
      <c r="D776" s="7" t="s">
        <v>19</v>
      </c>
      <c r="E776" s="7" t="s">
        <v>38</v>
      </c>
      <c r="F776" s="7" t="s">
        <v>446</v>
      </c>
      <c r="G776" s="7" t="e">
        <f t="shared" ca="1" si="33"/>
        <v>#NAME?</v>
      </c>
      <c r="H776" s="29" t="s">
        <v>227</v>
      </c>
      <c r="I776" s="29" t="s">
        <v>41</v>
      </c>
      <c r="J776" s="7" t="str">
        <f t="shared" si="35"/>
        <v>Não</v>
      </c>
      <c r="K776" s="30">
        <v>45014</v>
      </c>
      <c r="L776" s="7"/>
      <c r="M776" s="7" t="s">
        <v>100</v>
      </c>
      <c r="N776" s="31">
        <v>1.2E-2</v>
      </c>
      <c r="O776" s="7" t="s">
        <v>41</v>
      </c>
      <c r="P776" s="32">
        <v>0</v>
      </c>
      <c r="Q776" s="33"/>
      <c r="R776" s="90"/>
      <c r="S776" s="7" t="s">
        <v>220</v>
      </c>
      <c r="T776" s="7" t="s">
        <v>2645</v>
      </c>
      <c r="U776" s="7" t="s">
        <v>38</v>
      </c>
      <c r="V776" s="29" t="e">
        <f t="shared" ca="1" si="34"/>
        <v>#NAME?</v>
      </c>
      <c r="W776" s="7"/>
      <c r="X776" s="7"/>
      <c r="Y776" s="34" t="s">
        <v>222</v>
      </c>
      <c r="Z776" s="35"/>
      <c r="AA776" s="36">
        <v>45014</v>
      </c>
      <c r="AB776" s="37">
        <v>49075100006891</v>
      </c>
      <c r="AC776" s="35"/>
      <c r="AD776" s="35"/>
      <c r="AE776" s="35"/>
      <c r="AF776" s="35"/>
      <c r="AG776" s="35"/>
      <c r="AH776" s="35">
        <v>58093.97</v>
      </c>
      <c r="AI776" s="35">
        <v>58552.2</v>
      </c>
      <c r="AJ776" s="35">
        <v>58477.42</v>
      </c>
      <c r="AK776" s="35">
        <v>58966.85</v>
      </c>
      <c r="AL776" s="35">
        <v>59456.92</v>
      </c>
      <c r="AM776" s="35">
        <v>59914.65</v>
      </c>
      <c r="AN776" s="35">
        <v>60378.23</v>
      </c>
      <c r="AO776" s="35">
        <v>60918.44</v>
      </c>
      <c r="AP776" s="35">
        <v>61371.9</v>
      </c>
      <c r="AQ776" s="35">
        <v>61866.12</v>
      </c>
      <c r="AR776" s="35">
        <v>62449.71</v>
      </c>
      <c r="AS776" s="35">
        <v>62665.42</v>
      </c>
      <c r="AT776" s="35">
        <v>42685.5</v>
      </c>
      <c r="AU776" s="35">
        <v>42835.01</v>
      </c>
      <c r="AV776" s="35">
        <v>43171.26</v>
      </c>
      <c r="AW776" s="35">
        <v>43491.93</v>
      </c>
      <c r="AX776" s="35">
        <v>43797.58</v>
      </c>
      <c r="AY776" s="35">
        <v>44134.02</v>
      </c>
      <c r="AZ776" s="35">
        <v>34297.269999999997</v>
      </c>
      <c r="BA776" s="35">
        <v>34613.440000000002</v>
      </c>
      <c r="BB776" s="35" t="e">
        <f t="array" aca="1" ref="BB776" ca="1">_xludf.XLOOKUP(C776,'PL TOTAL D0'!A:A,'PL TOTAL D0'!C:C,"")</f>
        <v>#NAME?</v>
      </c>
    </row>
    <row r="777" spans="1:54" ht="15.75" customHeight="1">
      <c r="A777" s="28" t="s">
        <v>18</v>
      </c>
      <c r="B777" s="3" t="s">
        <v>2646</v>
      </c>
      <c r="C777" s="40" t="s">
        <v>2647</v>
      </c>
      <c r="D777" s="7" t="s">
        <v>19</v>
      </c>
      <c r="E777" s="7" t="s">
        <v>38</v>
      </c>
      <c r="F777" s="7" t="s">
        <v>1014</v>
      </c>
      <c r="G777" s="7" t="e">
        <f t="shared" ca="1" si="33"/>
        <v>#NAME?</v>
      </c>
      <c r="H777" s="29" t="s">
        <v>218</v>
      </c>
      <c r="I777" s="29" t="s">
        <v>41</v>
      </c>
      <c r="J777" s="7" t="str">
        <f t="shared" si="35"/>
        <v>Não</v>
      </c>
      <c r="K777" s="30">
        <v>45328</v>
      </c>
      <c r="L777" s="30">
        <v>45521</v>
      </c>
      <c r="M777" s="7" t="s">
        <v>100</v>
      </c>
      <c r="N777" s="53">
        <v>1.2E-2</v>
      </c>
      <c r="O777" s="54" t="s">
        <v>41</v>
      </c>
      <c r="P777" s="55">
        <v>0</v>
      </c>
      <c r="Q777" s="90"/>
      <c r="R777" s="90"/>
      <c r="S777" s="7" t="s">
        <v>220</v>
      </c>
      <c r="T777" s="7" t="s">
        <v>2648</v>
      </c>
      <c r="U777" s="7" t="s">
        <v>38</v>
      </c>
      <c r="V777" s="29" t="e">
        <f t="shared" ca="1" si="34"/>
        <v>#NAME?</v>
      </c>
      <c r="W777" s="7"/>
      <c r="X777" s="7"/>
      <c r="Y777" s="34" t="s">
        <v>222</v>
      </c>
      <c r="Z777" s="35"/>
      <c r="AA777" s="36">
        <v>45328</v>
      </c>
      <c r="AB777" s="37">
        <v>49075100013500</v>
      </c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>
        <v>7530.61</v>
      </c>
      <c r="AT777" s="35">
        <v>7600.49</v>
      </c>
      <c r="AU777" s="35">
        <v>7670.3</v>
      </c>
      <c r="AV777" s="35">
        <v>7734.55</v>
      </c>
      <c r="AW777" s="35">
        <v>7797.12</v>
      </c>
      <c r="AX777" s="35">
        <v>7872.21</v>
      </c>
      <c r="AY777" s="35">
        <v>7941.19</v>
      </c>
      <c r="AZ777" s="35">
        <v>0</v>
      </c>
      <c r="BA777" s="35">
        <v>0</v>
      </c>
      <c r="BB777" s="35" t="e">
        <f t="array" aca="1" ref="BB777" ca="1">_xludf.XLOOKUP(C777,'PL TOTAL D0'!A:A,'PL TOTAL D0'!C:C,"")</f>
        <v>#NAME?</v>
      </c>
    </row>
    <row r="778" spans="1:54" ht="15.75" customHeight="1">
      <c r="A778" s="28" t="s">
        <v>18</v>
      </c>
      <c r="B778" s="3" t="s">
        <v>2649</v>
      </c>
      <c r="C778" s="183" t="s">
        <v>2650</v>
      </c>
      <c r="D778" s="7" t="s">
        <v>225</v>
      </c>
      <c r="E778" s="7" t="s">
        <v>124</v>
      </c>
      <c r="F778" s="7" t="s">
        <v>226</v>
      </c>
      <c r="G778" s="7" t="e">
        <f t="shared" ca="1" si="33"/>
        <v>#NAME?</v>
      </c>
      <c r="H778" s="29" t="s">
        <v>227</v>
      </c>
      <c r="I778" s="29" t="s">
        <v>41</v>
      </c>
      <c r="J778" s="7" t="str">
        <f t="shared" si="35"/>
        <v>Sim</v>
      </c>
      <c r="K778" s="30">
        <v>45562</v>
      </c>
      <c r="L778" s="30"/>
      <c r="M778" s="7" t="s">
        <v>100</v>
      </c>
      <c r="N778" s="53">
        <v>1.2E-2</v>
      </c>
      <c r="O778" s="54" t="s">
        <v>41</v>
      </c>
      <c r="P778" s="55">
        <v>0</v>
      </c>
      <c r="Q778" s="33" t="s">
        <v>2651</v>
      </c>
      <c r="R778" s="90"/>
      <c r="S778" s="7" t="s">
        <v>220</v>
      </c>
      <c r="T778" s="7" t="s">
        <v>2652</v>
      </c>
      <c r="U778" s="7" t="s">
        <v>124</v>
      </c>
      <c r="V778" s="29" t="e">
        <f t="shared" ca="1" si="34"/>
        <v>#NAME?</v>
      </c>
      <c r="W778" s="7"/>
      <c r="X778" s="7" t="s">
        <v>49</v>
      </c>
      <c r="Y778" s="34"/>
      <c r="Z778" s="35"/>
      <c r="AA778" s="35"/>
      <c r="AB778" s="37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>
        <v>0</v>
      </c>
      <c r="BA778" s="35">
        <v>58169.06</v>
      </c>
      <c r="BB778" s="35" t="e">
        <f t="array" aca="1" ref="BB778" ca="1">_xludf.XLOOKUP(C778,'PL TOTAL D0'!A:A,'PL TOTAL D0'!C:C,"")</f>
        <v>#NAME?</v>
      </c>
    </row>
    <row r="779" spans="1:54" ht="15.75" customHeight="1">
      <c r="A779" s="28" t="s">
        <v>18</v>
      </c>
      <c r="B779" s="87" t="s">
        <v>2653</v>
      </c>
      <c r="C779" s="184" t="s">
        <v>2654</v>
      </c>
      <c r="D779" s="7" t="s">
        <v>19</v>
      </c>
      <c r="E779" s="7" t="s">
        <v>38</v>
      </c>
      <c r="F779" s="7" t="s">
        <v>285</v>
      </c>
      <c r="G779" s="7" t="e">
        <f t="shared" ca="1" si="33"/>
        <v>#NAME?</v>
      </c>
      <c r="H779" s="29" t="s">
        <v>227</v>
      </c>
      <c r="I779" s="29" t="s">
        <v>41</v>
      </c>
      <c r="J779" s="7" t="str">
        <f t="shared" si="35"/>
        <v>Não</v>
      </c>
      <c r="K779" s="30">
        <v>45268</v>
      </c>
      <c r="L779" s="7"/>
      <c r="M779" s="7" t="s">
        <v>100</v>
      </c>
      <c r="N779" s="175">
        <v>1.2E-2</v>
      </c>
      <c r="O779" s="176" t="s">
        <v>41</v>
      </c>
      <c r="P779" s="177">
        <v>0</v>
      </c>
      <c r="Q779" s="90"/>
      <c r="R779" s="90"/>
      <c r="S779" s="7" t="s">
        <v>220</v>
      </c>
      <c r="T779" s="7" t="s">
        <v>2655</v>
      </c>
      <c r="U779" s="7" t="s">
        <v>955</v>
      </c>
      <c r="V779" s="29" t="e">
        <f t="shared" ca="1" si="34"/>
        <v>#NAME?</v>
      </c>
      <c r="W779" s="7"/>
      <c r="X779" s="7"/>
      <c r="Y779" s="34" t="s">
        <v>222</v>
      </c>
      <c r="Z779" s="35"/>
      <c r="AA779" s="36">
        <v>45268</v>
      </c>
      <c r="AB779" s="37">
        <v>49075100013055</v>
      </c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>
        <v>250198.79</v>
      </c>
      <c r="AR779" s="35">
        <v>252594.2</v>
      </c>
      <c r="AS779" s="35">
        <v>305157.82</v>
      </c>
      <c r="AT779" s="35">
        <v>352782.73</v>
      </c>
      <c r="AU779" s="35">
        <v>354381.46</v>
      </c>
      <c r="AV779" s="35">
        <v>500036.9</v>
      </c>
      <c r="AW779" s="35">
        <v>504183.9</v>
      </c>
      <c r="AX779" s="35">
        <v>508549.4</v>
      </c>
      <c r="AY779" s="35">
        <v>512812.38</v>
      </c>
      <c r="AZ779" s="35">
        <v>516188.87</v>
      </c>
      <c r="BA779" s="35">
        <v>621131.93999999994</v>
      </c>
      <c r="BB779" s="35" t="e">
        <f t="array" aca="1" ref="BB779" ca="1">_xludf.XLOOKUP(C779,'PL TOTAL D0'!A:A,'PL TOTAL D0'!C:C,"")</f>
        <v>#NAME?</v>
      </c>
    </row>
    <row r="780" spans="1:54" ht="15.75" customHeight="1">
      <c r="A780" s="28" t="s">
        <v>18</v>
      </c>
      <c r="B780" s="14" t="s">
        <v>2656</v>
      </c>
      <c r="C780" s="4" t="s">
        <v>2657</v>
      </c>
      <c r="D780" s="7" t="s">
        <v>19</v>
      </c>
      <c r="E780" s="7" t="s">
        <v>20</v>
      </c>
      <c r="F780" s="7" t="s">
        <v>290</v>
      </c>
      <c r="G780" s="7" t="e">
        <f t="shared" ca="1" si="33"/>
        <v>#NAME?</v>
      </c>
      <c r="H780" s="29" t="s">
        <v>239</v>
      </c>
      <c r="I780" s="29" t="s">
        <v>519</v>
      </c>
      <c r="J780" s="7" t="str">
        <f t="shared" si="35"/>
        <v>Não</v>
      </c>
      <c r="K780" s="30">
        <v>45106</v>
      </c>
      <c r="L780" s="30"/>
      <c r="M780" s="7" t="s">
        <v>132</v>
      </c>
      <c r="N780" s="31">
        <v>2.5000000000000001E-2</v>
      </c>
      <c r="O780" s="7" t="s">
        <v>260</v>
      </c>
      <c r="P780" s="32">
        <v>0.2</v>
      </c>
      <c r="Q780" s="90"/>
      <c r="R780" s="90"/>
      <c r="S780" s="7" t="s">
        <v>220</v>
      </c>
      <c r="T780" s="7" t="s">
        <v>2658</v>
      </c>
      <c r="U780" s="7" t="s">
        <v>94</v>
      </c>
      <c r="V780" s="29" t="e">
        <f t="shared" ca="1" si="34"/>
        <v>#NAME?</v>
      </c>
      <c r="W780" s="7"/>
      <c r="X780" s="7"/>
      <c r="Y780" s="34" t="s">
        <v>222</v>
      </c>
      <c r="Z780" s="35"/>
      <c r="AA780" s="36">
        <v>45106</v>
      </c>
      <c r="AB780" s="37">
        <v>49075100007047</v>
      </c>
      <c r="AC780" s="35"/>
      <c r="AD780" s="35"/>
      <c r="AE780" s="35"/>
      <c r="AF780" s="35"/>
      <c r="AG780" s="35"/>
      <c r="AH780" s="35"/>
      <c r="AI780" s="35"/>
      <c r="AJ780" s="35"/>
      <c r="AK780" s="35">
        <v>33459.870000000003</v>
      </c>
      <c r="AL780" s="35">
        <v>35253.69</v>
      </c>
      <c r="AM780" s="35">
        <v>34553.64</v>
      </c>
      <c r="AN780" s="35">
        <v>49122.52</v>
      </c>
      <c r="AO780" s="35">
        <v>47478.27</v>
      </c>
      <c r="AP780" s="35">
        <v>51021.43</v>
      </c>
      <c r="AQ780" s="35">
        <v>53462.13</v>
      </c>
      <c r="AR780" s="35">
        <v>49747.29</v>
      </c>
      <c r="AS780" s="35">
        <v>50435.54</v>
      </c>
      <c r="AT780" s="35">
        <v>174526.13</v>
      </c>
      <c r="AU780" s="35">
        <v>168444.16</v>
      </c>
      <c r="AV780" s="35">
        <v>163322.4</v>
      </c>
      <c r="AW780" s="35">
        <v>163584.79999999999</v>
      </c>
      <c r="AX780" s="35">
        <v>168018.6</v>
      </c>
      <c r="AY780" s="35">
        <v>70252.639999999999</v>
      </c>
      <c r="AZ780" s="35">
        <v>69033.81</v>
      </c>
      <c r="BA780" s="35">
        <v>64010.53</v>
      </c>
      <c r="BB780" s="35" t="e">
        <f t="array" aca="1" ref="BB780" ca="1">_xludf.XLOOKUP(C780,'PL TOTAL D0'!A:A,'PL TOTAL D0'!C:C,"")</f>
        <v>#NAME?</v>
      </c>
    </row>
    <row r="781" spans="1:54" ht="15.75" customHeight="1">
      <c r="A781" s="28" t="s">
        <v>18</v>
      </c>
      <c r="B781" s="14" t="s">
        <v>2656</v>
      </c>
      <c r="C781" s="4" t="s">
        <v>2659</v>
      </c>
      <c r="D781" s="7" t="s">
        <v>19</v>
      </c>
      <c r="E781" s="7" t="s">
        <v>20</v>
      </c>
      <c r="F781" s="7" t="s">
        <v>290</v>
      </c>
      <c r="G781" s="7" t="e">
        <f t="shared" ca="1" si="33"/>
        <v>#NAME?</v>
      </c>
      <c r="H781" s="29" t="s">
        <v>239</v>
      </c>
      <c r="I781" s="29" t="s">
        <v>521</v>
      </c>
      <c r="J781" s="7" t="str">
        <f t="shared" si="35"/>
        <v>Não</v>
      </c>
      <c r="K781" s="30">
        <v>45096</v>
      </c>
      <c r="L781" s="7"/>
      <c r="M781" s="7" t="s">
        <v>100</v>
      </c>
      <c r="N781" s="31">
        <v>1.2E-2</v>
      </c>
      <c r="O781" s="7" t="s">
        <v>41</v>
      </c>
      <c r="P781" s="32">
        <v>0</v>
      </c>
      <c r="Q781" s="90"/>
      <c r="R781" s="90"/>
      <c r="S781" s="7" t="s">
        <v>220</v>
      </c>
      <c r="T781" s="7" t="s">
        <v>2658</v>
      </c>
      <c r="U781" s="7" t="s">
        <v>94</v>
      </c>
      <c r="V781" s="29" t="e">
        <f t="shared" ca="1" si="34"/>
        <v>#NAME?</v>
      </c>
      <c r="W781" s="7"/>
      <c r="X781" s="7"/>
      <c r="Y781" s="34" t="s">
        <v>222</v>
      </c>
      <c r="Z781" s="35"/>
      <c r="AA781" s="36">
        <v>45096</v>
      </c>
      <c r="AB781" s="37">
        <v>49075100008299</v>
      </c>
      <c r="AC781" s="35"/>
      <c r="AD781" s="35"/>
      <c r="AE781" s="35"/>
      <c r="AF781" s="35"/>
      <c r="AG781" s="35"/>
      <c r="AH781" s="35"/>
      <c r="AI781" s="35"/>
      <c r="AJ781" s="35"/>
      <c r="AK781" s="35">
        <v>77435.25</v>
      </c>
      <c r="AL781" s="35">
        <v>78226.19</v>
      </c>
      <c r="AM781" s="35">
        <v>79118.789999999994</v>
      </c>
      <c r="AN781" s="35">
        <v>79569.850000000006</v>
      </c>
      <c r="AO781" s="35">
        <v>80332.19</v>
      </c>
      <c r="AP781" s="35">
        <v>80968.479999999996</v>
      </c>
      <c r="AQ781" s="35">
        <v>81640.100000000006</v>
      </c>
      <c r="AR781" s="35">
        <v>82402.63</v>
      </c>
      <c r="AS781" s="35">
        <v>83058.92</v>
      </c>
      <c r="AT781" s="35">
        <v>133503.57</v>
      </c>
      <c r="AU781" s="35">
        <v>134645.23000000001</v>
      </c>
      <c r="AV781" s="35">
        <v>135734.1</v>
      </c>
      <c r="AW781" s="35">
        <v>136256</v>
      </c>
      <c r="AX781" s="35">
        <v>137440.6</v>
      </c>
      <c r="AY781" s="35">
        <v>138577.79</v>
      </c>
      <c r="AZ781" s="35">
        <v>139562.87</v>
      </c>
      <c r="BA781" s="35">
        <v>142948.68</v>
      </c>
      <c r="BB781" s="35" t="e">
        <f t="array" aca="1" ref="BB781" ca="1">_xludf.XLOOKUP(C781,'PL TOTAL D0'!A:A,'PL TOTAL D0'!C:C,"")</f>
        <v>#NAME?</v>
      </c>
    </row>
    <row r="782" spans="1:54" ht="15.75" customHeight="1">
      <c r="A782" s="28" t="s">
        <v>18</v>
      </c>
      <c r="B782" s="17" t="s">
        <v>2656</v>
      </c>
      <c r="C782" s="45" t="s">
        <v>2660</v>
      </c>
      <c r="D782" s="7" t="s">
        <v>19</v>
      </c>
      <c r="E782" s="7" t="s">
        <v>20</v>
      </c>
      <c r="F782" s="7" t="s">
        <v>290</v>
      </c>
      <c r="G782" s="7" t="e">
        <f t="shared" ca="1" si="33"/>
        <v>#NAME?</v>
      </c>
      <c r="H782" s="29" t="s">
        <v>227</v>
      </c>
      <c r="I782" s="29" t="s">
        <v>41</v>
      </c>
      <c r="J782" s="7" t="str">
        <f t="shared" si="35"/>
        <v>Sim</v>
      </c>
      <c r="K782" s="30">
        <v>45173</v>
      </c>
      <c r="L782" s="30"/>
      <c r="M782" s="7" t="s">
        <v>334</v>
      </c>
      <c r="N782" s="31">
        <v>8.0000000000000002E-3</v>
      </c>
      <c r="O782" s="7" t="s">
        <v>335</v>
      </c>
      <c r="P782" s="32">
        <v>0.1</v>
      </c>
      <c r="Q782" s="33" t="s">
        <v>2661</v>
      </c>
      <c r="R782" s="90"/>
      <c r="S782" s="7" t="s">
        <v>220</v>
      </c>
      <c r="T782" s="7" t="s">
        <v>2658</v>
      </c>
      <c r="U782" s="7" t="s">
        <v>94</v>
      </c>
      <c r="V782" s="29" t="e">
        <f t="shared" ca="1" si="34"/>
        <v>#NAME?</v>
      </c>
      <c r="W782" s="7"/>
      <c r="X782" s="7"/>
      <c r="Y782" s="34" t="s">
        <v>222</v>
      </c>
      <c r="Z782" s="35"/>
      <c r="AA782" s="36">
        <v>45173</v>
      </c>
      <c r="AB782" s="37">
        <v>49075100012032</v>
      </c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>
        <v>0</v>
      </c>
      <c r="AN782" s="35">
        <v>125546.41</v>
      </c>
      <c r="AO782" s="35">
        <v>122333.01</v>
      </c>
      <c r="AP782" s="35">
        <v>123365.82</v>
      </c>
      <c r="AQ782" s="35">
        <v>125412.83</v>
      </c>
      <c r="AR782" s="35">
        <v>124891.86</v>
      </c>
      <c r="AS782" s="35">
        <v>126278.15</v>
      </c>
      <c r="AT782" s="35">
        <v>126220.89</v>
      </c>
      <c r="AU782" s="35">
        <v>123539.41</v>
      </c>
      <c r="AV782" s="35">
        <v>122178.3</v>
      </c>
      <c r="AW782" s="35">
        <v>120468.1</v>
      </c>
      <c r="AX782" s="35">
        <v>121009.7</v>
      </c>
      <c r="AY782" s="35">
        <v>119191.88</v>
      </c>
      <c r="AZ782" s="35">
        <v>116053.28</v>
      </c>
      <c r="BA782" s="35">
        <v>114302.29</v>
      </c>
      <c r="BB782" s="35" t="e">
        <f t="array" aca="1" ref="BB782" ca="1">_xludf.XLOOKUP(C782,'PL TOTAL D0'!A:A,'PL TOTAL D0'!C:C,"")</f>
        <v>#NAME?</v>
      </c>
    </row>
    <row r="783" spans="1:54" ht="15.75" customHeight="1">
      <c r="A783" s="28" t="s">
        <v>18</v>
      </c>
      <c r="B783" s="17" t="s">
        <v>2662</v>
      </c>
      <c r="C783" s="45" t="s">
        <v>2663</v>
      </c>
      <c r="D783" s="7" t="s">
        <v>19</v>
      </c>
      <c r="E783" s="7" t="s">
        <v>38</v>
      </c>
      <c r="F783" s="7" t="s">
        <v>530</v>
      </c>
      <c r="G783" s="7" t="e">
        <f t="shared" ca="1" si="33"/>
        <v>#NAME?</v>
      </c>
      <c r="H783" s="29" t="s">
        <v>245</v>
      </c>
      <c r="I783" s="29" t="s">
        <v>240</v>
      </c>
      <c r="J783" s="7" t="str">
        <f t="shared" si="35"/>
        <v>Não</v>
      </c>
      <c r="K783" s="30">
        <v>45548</v>
      </c>
      <c r="L783" s="30"/>
      <c r="M783" s="7" t="s">
        <v>138</v>
      </c>
      <c r="N783" s="53">
        <v>7.4999999999999997E-3</v>
      </c>
      <c r="O783" s="54" t="s">
        <v>29</v>
      </c>
      <c r="P783" s="55">
        <v>0.1</v>
      </c>
      <c r="Q783" s="82"/>
      <c r="R783" s="90"/>
      <c r="S783" s="7" t="s">
        <v>220</v>
      </c>
      <c r="T783" s="7" t="s">
        <v>2664</v>
      </c>
      <c r="U783" s="7" t="s">
        <v>38</v>
      </c>
      <c r="V783" s="29" t="e">
        <f t="shared" ca="1" si="34"/>
        <v>#NAME?</v>
      </c>
      <c r="W783" s="7"/>
      <c r="X783" s="7" t="s">
        <v>32</v>
      </c>
      <c r="Y783" s="34"/>
      <c r="Z783" s="35"/>
      <c r="AA783" s="35"/>
      <c r="AB783" s="37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>
        <v>0</v>
      </c>
      <c r="BA783" s="35">
        <v>0</v>
      </c>
      <c r="BB783" s="35" t="e">
        <f t="array" aca="1" ref="BB783" ca="1">_xludf.XLOOKUP(C783,'PL TOTAL D0'!A:A,'PL TOTAL D0'!C:C,"")</f>
        <v>#NAME?</v>
      </c>
    </row>
    <row r="784" spans="1:54" ht="15.75" customHeight="1">
      <c r="A784" s="28" t="s">
        <v>18</v>
      </c>
      <c r="B784" s="14" t="s">
        <v>2665</v>
      </c>
      <c r="C784" s="4" t="s">
        <v>2666</v>
      </c>
      <c r="D784" s="7" t="s">
        <v>19</v>
      </c>
      <c r="E784" s="7" t="s">
        <v>124</v>
      </c>
      <c r="F784" s="7" t="s">
        <v>2667</v>
      </c>
      <c r="G784" s="7" t="e">
        <f t="shared" ca="1" si="33"/>
        <v>#NAME?</v>
      </c>
      <c r="H784" s="29" t="s">
        <v>239</v>
      </c>
      <c r="I784" s="29" t="s">
        <v>240</v>
      </c>
      <c r="J784" s="7" t="str">
        <f>IF(R784=0,"Não","Sim")</f>
        <v>Sim</v>
      </c>
      <c r="K784" s="30">
        <v>45359</v>
      </c>
      <c r="L784" s="7"/>
      <c r="M784" s="127" t="s">
        <v>138</v>
      </c>
      <c r="N784" s="128">
        <v>1.4999999999999999E-2</v>
      </c>
      <c r="O784" s="129" t="s">
        <v>29</v>
      </c>
      <c r="P784" s="130">
        <v>0.1</v>
      </c>
      <c r="R784" s="90" t="s">
        <v>2668</v>
      </c>
      <c r="S784" s="7" t="s">
        <v>220</v>
      </c>
      <c r="T784" s="6" t="s">
        <v>2669</v>
      </c>
      <c r="U784" s="7" t="s">
        <v>124</v>
      </c>
      <c r="V784" s="29" t="e">
        <f t="shared" ca="1" si="34"/>
        <v>#NAME?</v>
      </c>
      <c r="W784" s="7"/>
      <c r="X784" s="7"/>
      <c r="Y784" s="34" t="s">
        <v>222</v>
      </c>
      <c r="Z784" s="35"/>
      <c r="AA784" s="36">
        <v>45359</v>
      </c>
      <c r="AB784" s="37">
        <v>49075100013896</v>
      </c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>
        <v>30257.599999999999</v>
      </c>
      <c r="AU784" s="35">
        <v>30140.2</v>
      </c>
      <c r="AV784" s="35">
        <v>30118.85</v>
      </c>
      <c r="AW784" s="35">
        <v>50.29</v>
      </c>
      <c r="AX784" s="35">
        <v>50.29</v>
      </c>
      <c r="AY784" s="35">
        <v>50.63</v>
      </c>
      <c r="AZ784" s="35">
        <v>50.63</v>
      </c>
      <c r="BA784" s="35">
        <v>50.63</v>
      </c>
      <c r="BB784" s="35" t="e">
        <f t="array" aca="1" ref="BB784" ca="1">_xludf.XLOOKUP(C784,'PL TOTAL D0'!A:A,'PL TOTAL D0'!C:C,"")</f>
        <v>#NAME?</v>
      </c>
    </row>
    <row r="785" spans="1:54" ht="15.75" customHeight="1">
      <c r="A785" s="28" t="s">
        <v>18</v>
      </c>
      <c r="B785" s="3" t="s">
        <v>2670</v>
      </c>
      <c r="C785" s="4" t="s">
        <v>2671</v>
      </c>
      <c r="D785" s="7" t="s">
        <v>19</v>
      </c>
      <c r="E785" s="7" t="s">
        <v>124</v>
      </c>
      <c r="F785" s="7" t="s">
        <v>244</v>
      </c>
      <c r="G785" s="7" t="e">
        <f t="shared" ca="1" si="33"/>
        <v>#NAME?</v>
      </c>
      <c r="H785" s="29" t="s">
        <v>239</v>
      </c>
      <c r="I785" s="29" t="s">
        <v>298</v>
      </c>
      <c r="J785" s="7" t="str">
        <f t="shared" ref="J785:J793" si="36">IF(Q785=0,"Não","Sim")</f>
        <v>Não</v>
      </c>
      <c r="K785" s="30">
        <v>45343</v>
      </c>
      <c r="L785" s="7"/>
      <c r="M785" s="7" t="s">
        <v>138</v>
      </c>
      <c r="N785" s="31">
        <v>1.4999999999999999E-2</v>
      </c>
      <c r="O785" s="7" t="s">
        <v>29</v>
      </c>
      <c r="P785" s="32">
        <v>0.1</v>
      </c>
      <c r="Q785" s="90"/>
      <c r="R785" s="90"/>
      <c r="S785" s="7" t="s">
        <v>220</v>
      </c>
      <c r="T785" s="7" t="s">
        <v>2672</v>
      </c>
      <c r="U785" s="7" t="s">
        <v>124</v>
      </c>
      <c r="V785" s="29" t="e">
        <f t="shared" ca="1" si="34"/>
        <v>#NAME?</v>
      </c>
      <c r="W785" s="7"/>
      <c r="X785" s="7"/>
      <c r="Y785" s="34" t="s">
        <v>222</v>
      </c>
      <c r="Z785" s="35"/>
      <c r="AA785" s="36">
        <v>45343</v>
      </c>
      <c r="AB785" s="37">
        <v>49075100013519</v>
      </c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>
        <v>0</v>
      </c>
      <c r="AT785" s="35">
        <v>0</v>
      </c>
      <c r="AU785" s="35">
        <v>0</v>
      </c>
      <c r="AV785" s="35">
        <v>0</v>
      </c>
      <c r="AW785" s="35">
        <v>0</v>
      </c>
      <c r="AX785" s="35">
        <v>0</v>
      </c>
      <c r="AY785" s="35">
        <v>0</v>
      </c>
      <c r="AZ785" s="35">
        <v>0</v>
      </c>
      <c r="BA785" s="35">
        <v>0</v>
      </c>
      <c r="BB785" s="35" t="e">
        <f t="array" aca="1" ref="BB785" ca="1">_xludf.XLOOKUP(C785,'PL TOTAL D0'!A:A,'PL TOTAL D0'!C:C,"")</f>
        <v>#NAME?</v>
      </c>
    </row>
    <row r="786" spans="1:54" ht="15.75" customHeight="1">
      <c r="A786" s="28" t="s">
        <v>18</v>
      </c>
      <c r="B786" s="3" t="s">
        <v>2673</v>
      </c>
      <c r="C786" s="4" t="s">
        <v>2674</v>
      </c>
      <c r="D786" s="7" t="s">
        <v>19</v>
      </c>
      <c r="E786" s="7" t="s">
        <v>124</v>
      </c>
      <c r="F786" s="7" t="s">
        <v>244</v>
      </c>
      <c r="G786" s="7" t="e">
        <f t="shared" ca="1" si="33"/>
        <v>#NAME?</v>
      </c>
      <c r="H786" s="29" t="s">
        <v>227</v>
      </c>
      <c r="I786" s="29" t="s">
        <v>41</v>
      </c>
      <c r="J786" s="7" t="str">
        <f t="shared" si="36"/>
        <v>Sim</v>
      </c>
      <c r="K786" s="30">
        <v>45128</v>
      </c>
      <c r="L786" s="7"/>
      <c r="M786" s="7" t="s">
        <v>28</v>
      </c>
      <c r="N786" s="31">
        <v>1.2E-2</v>
      </c>
      <c r="O786" s="7" t="s">
        <v>41</v>
      </c>
      <c r="P786" s="32">
        <v>0</v>
      </c>
      <c r="Q786" s="33" t="s">
        <v>2675</v>
      </c>
      <c r="R786" s="90"/>
      <c r="S786" s="7" t="s">
        <v>220</v>
      </c>
      <c r="T786" s="7" t="s">
        <v>2672</v>
      </c>
      <c r="U786" s="7" t="s">
        <v>124</v>
      </c>
      <c r="V786" s="29" t="e">
        <f t="shared" ca="1" si="34"/>
        <v>#NAME?</v>
      </c>
      <c r="W786" s="7"/>
      <c r="X786" s="7"/>
      <c r="Y786" s="34" t="s">
        <v>222</v>
      </c>
      <c r="Z786" s="35"/>
      <c r="AA786" s="36">
        <v>45128</v>
      </c>
      <c r="AB786" s="37">
        <v>49075100006377</v>
      </c>
      <c r="AC786" s="35"/>
      <c r="AD786" s="35"/>
      <c r="AE786" s="35"/>
      <c r="AF786" s="35">
        <v>149471.69</v>
      </c>
      <c r="AG786" s="35">
        <v>68438.77</v>
      </c>
      <c r="AH786" s="35">
        <v>77064.11</v>
      </c>
      <c r="AI786" s="35">
        <v>77712.62</v>
      </c>
      <c r="AJ786" s="35">
        <v>47800.97</v>
      </c>
      <c r="AK786" s="35">
        <v>18</v>
      </c>
      <c r="AL786" s="35">
        <v>601397.66</v>
      </c>
      <c r="AM786" s="35">
        <v>607906.65</v>
      </c>
      <c r="AN786" s="35">
        <v>612646.64</v>
      </c>
      <c r="AO786" s="35">
        <v>618147.01</v>
      </c>
      <c r="AP786" s="35">
        <v>622766.57999999996</v>
      </c>
      <c r="AQ786" s="35">
        <v>627726.75</v>
      </c>
      <c r="AR786" s="35">
        <v>633330.80000000005</v>
      </c>
      <c r="AS786" s="35">
        <v>638173.66</v>
      </c>
      <c r="AT786" s="35">
        <v>541516.93000000005</v>
      </c>
      <c r="AU786" s="35">
        <v>512863.07</v>
      </c>
      <c r="AV786" s="35">
        <v>452969.4</v>
      </c>
      <c r="AW786" s="35">
        <v>456586.9</v>
      </c>
      <c r="AX786" s="35">
        <v>307188.3</v>
      </c>
      <c r="AY786" s="35">
        <v>258304.86</v>
      </c>
      <c r="AZ786" s="35">
        <v>259720.72</v>
      </c>
      <c r="BA786" s="35">
        <v>210525.88</v>
      </c>
      <c r="BB786" s="35" t="e">
        <f t="array" aca="1" ref="BB786" ca="1">_xludf.XLOOKUP(C786,'PL TOTAL D0'!A:A,'PL TOTAL D0'!C:C,"")</f>
        <v>#NAME?</v>
      </c>
    </row>
    <row r="787" spans="1:54" ht="15.75" customHeight="1">
      <c r="A787" s="28" t="s">
        <v>18</v>
      </c>
      <c r="B787" s="42" t="s">
        <v>2676</v>
      </c>
      <c r="C787" s="43" t="s">
        <v>2677</v>
      </c>
      <c r="D787" s="7" t="s">
        <v>19</v>
      </c>
      <c r="E787" s="7" t="s">
        <v>38</v>
      </c>
      <c r="F787" s="7" t="s">
        <v>99</v>
      </c>
      <c r="G787" s="7" t="e">
        <f t="shared" ca="1" si="33"/>
        <v>#NAME?</v>
      </c>
      <c r="H787" s="29" t="s">
        <v>227</v>
      </c>
      <c r="I787" s="29" t="s">
        <v>41</v>
      </c>
      <c r="J787" s="7" t="str">
        <f t="shared" si="36"/>
        <v>Não</v>
      </c>
      <c r="K787" s="30">
        <v>45407</v>
      </c>
      <c r="L787" s="7"/>
      <c r="M787" s="7" t="s">
        <v>100</v>
      </c>
      <c r="N787" s="31">
        <v>0.01</v>
      </c>
      <c r="O787" s="7" t="s">
        <v>41</v>
      </c>
      <c r="P787" s="32">
        <v>0</v>
      </c>
      <c r="Q787" s="33"/>
      <c r="R787" s="90"/>
      <c r="S787" s="7" t="s">
        <v>220</v>
      </c>
      <c r="T787" s="7" t="s">
        <v>2678</v>
      </c>
      <c r="U787" s="7" t="s">
        <v>38</v>
      </c>
      <c r="V787" s="29" t="e">
        <f t="shared" ca="1" si="34"/>
        <v>#NAME?</v>
      </c>
      <c r="W787" s="7"/>
      <c r="X787" s="7" t="s">
        <v>32</v>
      </c>
      <c r="Y787" s="34" t="s">
        <v>222</v>
      </c>
      <c r="Z787" s="35"/>
      <c r="AA787" s="36">
        <v>45407</v>
      </c>
      <c r="AB787" s="37">
        <v>49075100014183</v>
      </c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>
        <v>130185.26</v>
      </c>
      <c r="AV787" s="35">
        <v>580240.69999999995</v>
      </c>
      <c r="AW787" s="35">
        <v>584977.4</v>
      </c>
      <c r="AX787" s="35">
        <v>590166.80000000005</v>
      </c>
      <c r="AY787" s="35">
        <v>595589.86</v>
      </c>
      <c r="AZ787" s="35">
        <v>599749.91</v>
      </c>
      <c r="BA787" s="35">
        <v>605262.13</v>
      </c>
      <c r="BB787" s="35" t="e">
        <f t="array" aca="1" ref="BB787" ca="1">_xludf.XLOOKUP(C787,'PL TOTAL D0'!A:A,'PL TOTAL D0'!C:C,"")</f>
        <v>#NAME?</v>
      </c>
    </row>
    <row r="788" spans="1:54" ht="15.75" customHeight="1">
      <c r="A788" s="28" t="s">
        <v>18</v>
      </c>
      <c r="B788" s="14" t="s">
        <v>92</v>
      </c>
      <c r="C788" s="4" t="s">
        <v>2679</v>
      </c>
      <c r="D788" s="7" t="s">
        <v>19</v>
      </c>
      <c r="E788" s="7" t="s">
        <v>20</v>
      </c>
      <c r="F788" s="7" t="s">
        <v>339</v>
      </c>
      <c r="G788" s="7" t="e">
        <f t="shared" ca="1" si="33"/>
        <v>#NAME?</v>
      </c>
      <c r="H788" s="29" t="s">
        <v>239</v>
      </c>
      <c r="I788" s="29" t="s">
        <v>286</v>
      </c>
      <c r="J788" s="7" t="str">
        <f t="shared" si="36"/>
        <v>Não</v>
      </c>
      <c r="K788" s="30">
        <v>45028</v>
      </c>
      <c r="L788" s="7"/>
      <c r="M788" s="7" t="s">
        <v>420</v>
      </c>
      <c r="N788" s="31">
        <v>0.02</v>
      </c>
      <c r="O788" s="7" t="s">
        <v>29</v>
      </c>
      <c r="P788" s="32">
        <v>0.2</v>
      </c>
      <c r="Q788" s="90"/>
      <c r="R788" s="90"/>
      <c r="S788" s="7" t="s">
        <v>220</v>
      </c>
      <c r="T788" s="7" t="s">
        <v>93</v>
      </c>
      <c r="U788" s="7" t="s">
        <v>94</v>
      </c>
      <c r="V788" s="29" t="e">
        <f t="shared" ca="1" si="34"/>
        <v>#NAME?</v>
      </c>
      <c r="W788" s="7"/>
      <c r="X788" s="7"/>
      <c r="Y788" s="34" t="s">
        <v>222</v>
      </c>
      <c r="Z788" s="35"/>
      <c r="AA788" s="36">
        <v>45028</v>
      </c>
      <c r="AB788" s="37">
        <v>49075100009783</v>
      </c>
      <c r="AC788" s="35"/>
      <c r="AD788" s="35"/>
      <c r="AE788" s="35"/>
      <c r="AF788" s="35"/>
      <c r="AG788" s="35"/>
      <c r="AH788" s="35">
        <v>0</v>
      </c>
      <c r="AI788" s="35">
        <v>1051542.1100000001</v>
      </c>
      <c r="AJ788" s="35">
        <v>1072991.8700000001</v>
      </c>
      <c r="AK788" s="35">
        <v>1108291.77</v>
      </c>
      <c r="AL788" s="35">
        <v>1131931.21</v>
      </c>
      <c r="AM788" s="35">
        <v>1264482.79</v>
      </c>
      <c r="AN788" s="35">
        <v>1318461.24</v>
      </c>
      <c r="AO788" s="35">
        <v>1302805.8</v>
      </c>
      <c r="AP788" s="35">
        <v>1345901.43</v>
      </c>
      <c r="AQ788" s="35">
        <v>1377518.79</v>
      </c>
      <c r="AR788" s="35">
        <v>1336013.4099999999</v>
      </c>
      <c r="AS788" s="35">
        <v>1346585.46</v>
      </c>
      <c r="AT788" s="35">
        <v>1365082.92</v>
      </c>
      <c r="AU788" s="35">
        <v>1342663.48</v>
      </c>
      <c r="AV788" s="35">
        <v>1323380</v>
      </c>
      <c r="AW788" s="35">
        <v>1329377</v>
      </c>
      <c r="AX788" s="35">
        <v>1351289</v>
      </c>
      <c r="AY788" s="35">
        <v>1369221.66</v>
      </c>
      <c r="AZ788" s="35">
        <v>1360276.23</v>
      </c>
      <c r="BA788" s="35">
        <v>0</v>
      </c>
      <c r="BB788" s="35" t="e">
        <f t="array" aca="1" ref="BB788" ca="1">_xludf.XLOOKUP(C788,'PL TOTAL D0'!A:A,'PL TOTAL D0'!C:C,"")</f>
        <v>#NAME?</v>
      </c>
    </row>
    <row r="789" spans="1:54" ht="15.75" customHeight="1">
      <c r="A789" s="28" t="s">
        <v>18</v>
      </c>
      <c r="B789" s="14" t="s">
        <v>2680</v>
      </c>
      <c r="C789" s="4" t="s">
        <v>2681</v>
      </c>
      <c r="D789" s="7" t="s">
        <v>110</v>
      </c>
      <c r="E789" s="7" t="s">
        <v>38</v>
      </c>
      <c r="F789" s="7" t="s">
        <v>279</v>
      </c>
      <c r="G789" s="7" t="e">
        <f t="shared" ca="1" si="33"/>
        <v>#NAME?</v>
      </c>
      <c r="H789" s="29" t="s">
        <v>218</v>
      </c>
      <c r="I789" s="29" t="s">
        <v>41</v>
      </c>
      <c r="J789" s="7" t="str">
        <f t="shared" si="36"/>
        <v>Não</v>
      </c>
      <c r="K789" s="30">
        <v>45575</v>
      </c>
      <c r="L789" s="76">
        <v>45590</v>
      </c>
      <c r="M789" s="7" t="s">
        <v>87</v>
      </c>
      <c r="N789" s="31">
        <v>3.0000000000000001E-3</v>
      </c>
      <c r="O789" s="7" t="s">
        <v>41</v>
      </c>
      <c r="P789" s="32">
        <v>0</v>
      </c>
      <c r="Q789" s="33"/>
      <c r="R789" s="90"/>
      <c r="S789" s="7" t="s">
        <v>220</v>
      </c>
      <c r="T789" s="7" t="s">
        <v>2682</v>
      </c>
      <c r="U789" s="7" t="s">
        <v>112</v>
      </c>
      <c r="V789" s="29" t="e">
        <f t="shared" ca="1" si="34"/>
        <v>#NAME?</v>
      </c>
      <c r="W789" s="7"/>
      <c r="X789" s="7" t="s">
        <v>32</v>
      </c>
      <c r="Y789" s="34"/>
      <c r="Z789" s="35"/>
      <c r="AA789" s="36"/>
      <c r="AB789" s="37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>
        <v>0</v>
      </c>
      <c r="BB789" s="35" t="e">
        <f t="array" aca="1" ref="BB789" ca="1">_xludf.XLOOKUP(C789,'PL TOTAL D0'!A:A,'PL TOTAL D0'!C:C,"")</f>
        <v>#NAME?</v>
      </c>
    </row>
    <row r="790" spans="1:54" ht="15.75" customHeight="1">
      <c r="A790" s="28" t="s">
        <v>18</v>
      </c>
      <c r="B790" s="3" t="s">
        <v>2683</v>
      </c>
      <c r="C790" s="4" t="s">
        <v>2684</v>
      </c>
      <c r="D790" s="7" t="s">
        <v>110</v>
      </c>
      <c r="E790" s="7" t="s">
        <v>38</v>
      </c>
      <c r="F790" s="7" t="s">
        <v>350</v>
      </c>
      <c r="G790" s="7" t="e">
        <f t="shared" ca="1" si="33"/>
        <v>#NAME?</v>
      </c>
      <c r="H790" s="29" t="s">
        <v>218</v>
      </c>
      <c r="I790" s="29" t="s">
        <v>41</v>
      </c>
      <c r="J790" s="7" t="str">
        <f t="shared" si="36"/>
        <v>Não</v>
      </c>
      <c r="K790" s="30">
        <v>44946</v>
      </c>
      <c r="L790" s="30">
        <v>45539</v>
      </c>
      <c r="M790" s="7" t="s">
        <v>100</v>
      </c>
      <c r="N790" s="31">
        <v>0.01</v>
      </c>
      <c r="O790" s="7" t="s">
        <v>41</v>
      </c>
      <c r="P790" s="32">
        <v>0</v>
      </c>
      <c r="Q790" s="161"/>
      <c r="R790" s="90"/>
      <c r="S790" s="7" t="s">
        <v>220</v>
      </c>
      <c r="T790" s="7" t="s">
        <v>2685</v>
      </c>
      <c r="U790" s="7" t="s">
        <v>38</v>
      </c>
      <c r="V790" s="29" t="e">
        <f t="shared" ca="1" si="34"/>
        <v>#NAME?</v>
      </c>
      <c r="W790" s="7"/>
      <c r="X790" s="7"/>
      <c r="Y790" s="34" t="s">
        <v>222</v>
      </c>
      <c r="Z790" s="35"/>
      <c r="AA790" s="36">
        <v>44946</v>
      </c>
      <c r="AB790" s="37">
        <v>49075100006385</v>
      </c>
      <c r="AC790" s="35"/>
      <c r="AD790" s="35"/>
      <c r="AE790" s="35"/>
      <c r="AF790" s="35">
        <v>591230.5</v>
      </c>
      <c r="AG790" s="35">
        <v>596444.02</v>
      </c>
      <c r="AH790" s="35">
        <v>638672.4</v>
      </c>
      <c r="AI790" s="35">
        <v>654204.68999999994</v>
      </c>
      <c r="AJ790" s="35">
        <v>686212.09</v>
      </c>
      <c r="AK790" s="35">
        <v>731399.04</v>
      </c>
      <c r="AL790" s="35">
        <v>737658.93</v>
      </c>
      <c r="AM790" s="35">
        <v>763934.31</v>
      </c>
      <c r="AN790" s="35">
        <v>787241.26</v>
      </c>
      <c r="AO790" s="35">
        <v>792816.03</v>
      </c>
      <c r="AP790" s="35">
        <v>890006.33</v>
      </c>
      <c r="AQ790" s="35">
        <v>922848.65</v>
      </c>
      <c r="AR790" s="35">
        <v>938170.02</v>
      </c>
      <c r="AS790" s="35">
        <v>1094891.0900000001</v>
      </c>
      <c r="AT790" s="35">
        <v>1698417.81</v>
      </c>
      <c r="AU790" s="35">
        <v>1794172.48</v>
      </c>
      <c r="AV790" s="35">
        <v>1808130</v>
      </c>
      <c r="AW790" s="35">
        <v>1883765</v>
      </c>
      <c r="AX790" s="35">
        <v>1908990</v>
      </c>
      <c r="AY790" s="35">
        <v>1927827.5</v>
      </c>
      <c r="AZ790" s="35">
        <v>0</v>
      </c>
      <c r="BA790" s="35">
        <v>0</v>
      </c>
      <c r="BB790" s="35" t="e">
        <f t="array" aca="1" ref="BB790" ca="1">_xludf.XLOOKUP(C790,'PL TOTAL D0'!A:A,'PL TOTAL D0'!C:C,"")</f>
        <v>#NAME?</v>
      </c>
    </row>
    <row r="791" spans="1:54" ht="15.75" customHeight="1">
      <c r="A791" s="28" t="s">
        <v>18</v>
      </c>
      <c r="B791" s="3" t="s">
        <v>2686</v>
      </c>
      <c r="C791" s="4" t="s">
        <v>2687</v>
      </c>
      <c r="D791" s="7" t="s">
        <v>19</v>
      </c>
      <c r="E791" s="7" t="s">
        <v>38</v>
      </c>
      <c r="F791" s="7" t="s">
        <v>99</v>
      </c>
      <c r="G791" s="7" t="e">
        <f t="shared" ca="1" si="33"/>
        <v>#NAME?</v>
      </c>
      <c r="H791" s="29" t="s">
        <v>227</v>
      </c>
      <c r="I791" s="29" t="s">
        <v>41</v>
      </c>
      <c r="J791" s="7" t="str">
        <f t="shared" si="36"/>
        <v>Não</v>
      </c>
      <c r="K791" s="30">
        <v>45565</v>
      </c>
      <c r="L791" s="30"/>
      <c r="M791" s="7" t="s">
        <v>100</v>
      </c>
      <c r="N791" s="31">
        <v>1.2E-2</v>
      </c>
      <c r="O791" s="7" t="s">
        <v>41</v>
      </c>
      <c r="P791" s="32">
        <v>0</v>
      </c>
      <c r="Q791" s="161"/>
      <c r="R791" s="90"/>
      <c r="S791" s="7" t="s">
        <v>220</v>
      </c>
      <c r="T791" s="7" t="s">
        <v>2688</v>
      </c>
      <c r="U791" s="7" t="s">
        <v>38</v>
      </c>
      <c r="V791" s="29" t="e">
        <f t="shared" ca="1" si="34"/>
        <v>#NAME?</v>
      </c>
      <c r="W791" s="7"/>
      <c r="X791" s="7" t="s">
        <v>49</v>
      </c>
      <c r="Y791" s="34"/>
      <c r="Z791" s="35"/>
      <c r="AA791" s="35"/>
      <c r="AB791" s="37">
        <v>49075100015821</v>
      </c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>
        <v>400090.08</v>
      </c>
      <c r="BA791" s="35">
        <v>404391.5</v>
      </c>
      <c r="BB791" s="35" t="e">
        <f t="array" aca="1" ref="BB791" ca="1">_xludf.XLOOKUP(C791,'PL TOTAL D0'!A:A,'PL TOTAL D0'!C:C,"")</f>
        <v>#NAME?</v>
      </c>
    </row>
    <row r="792" spans="1:54" ht="15.75" customHeight="1">
      <c r="A792" s="28" t="s">
        <v>18</v>
      </c>
      <c r="B792" s="3" t="s">
        <v>2689</v>
      </c>
      <c r="C792" s="4" t="s">
        <v>2690</v>
      </c>
      <c r="D792" s="7" t="s">
        <v>19</v>
      </c>
      <c r="E792" s="7" t="s">
        <v>38</v>
      </c>
      <c r="F792" s="7" t="s">
        <v>285</v>
      </c>
      <c r="G792" s="7" t="e">
        <f t="shared" ca="1" si="33"/>
        <v>#NAME?</v>
      </c>
      <c r="H792" s="29" t="s">
        <v>239</v>
      </c>
      <c r="I792" s="29" t="s">
        <v>240</v>
      </c>
      <c r="J792" s="7" t="str">
        <f t="shared" si="36"/>
        <v>Não</v>
      </c>
      <c r="K792" s="30">
        <v>45520</v>
      </c>
      <c r="L792" s="7"/>
      <c r="M792" s="7" t="s">
        <v>100</v>
      </c>
      <c r="N792" s="31">
        <v>1.2E-2</v>
      </c>
      <c r="O792" s="7" t="s">
        <v>41</v>
      </c>
      <c r="P792" s="32">
        <v>0</v>
      </c>
      <c r="Q792" s="161"/>
      <c r="R792" s="90"/>
      <c r="S792" s="7" t="s">
        <v>220</v>
      </c>
      <c r="T792" s="7" t="s">
        <v>2691</v>
      </c>
      <c r="U792" s="7" t="s">
        <v>38</v>
      </c>
      <c r="V792" s="29" t="e">
        <f t="shared" ca="1" si="34"/>
        <v>#NAME?</v>
      </c>
      <c r="W792" s="7"/>
      <c r="X792" s="7" t="s">
        <v>49</v>
      </c>
      <c r="Y792" s="34" t="s">
        <v>330</v>
      </c>
      <c r="Z792" s="35"/>
      <c r="AA792" s="36">
        <v>45539</v>
      </c>
      <c r="AB792" s="37">
        <v>49075100015831</v>
      </c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>
        <v>0</v>
      </c>
      <c r="AZ792" s="35">
        <v>30</v>
      </c>
      <c r="BA792" s="35">
        <v>30</v>
      </c>
      <c r="BB792" s="35" t="e">
        <f t="array" aca="1" ref="BB792" ca="1">_xludf.XLOOKUP(C792,'PL TOTAL D0'!A:A,'PL TOTAL D0'!C:C,"")</f>
        <v>#NAME?</v>
      </c>
    </row>
    <row r="793" spans="1:54" ht="15.75" customHeight="1">
      <c r="A793" s="28" t="s">
        <v>18</v>
      </c>
      <c r="B793" s="3" t="s">
        <v>2692</v>
      </c>
      <c r="C793" s="4" t="s">
        <v>2693</v>
      </c>
      <c r="D793" s="7" t="s">
        <v>19</v>
      </c>
      <c r="E793" s="7" t="s">
        <v>124</v>
      </c>
      <c r="F793" s="7" t="s">
        <v>238</v>
      </c>
      <c r="G793" s="7" t="e">
        <f t="shared" ca="1" si="33"/>
        <v>#NAME?</v>
      </c>
      <c r="H793" s="29" t="s">
        <v>239</v>
      </c>
      <c r="I793" s="29" t="s">
        <v>1002</v>
      </c>
      <c r="J793" s="7" t="str">
        <f t="shared" si="36"/>
        <v>Não</v>
      </c>
      <c r="K793" s="30">
        <v>44994</v>
      </c>
      <c r="L793" s="7"/>
      <c r="M793" s="7" t="s">
        <v>138</v>
      </c>
      <c r="N793" s="31">
        <v>1.4999999999999999E-2</v>
      </c>
      <c r="O793" s="7" t="s">
        <v>29</v>
      </c>
      <c r="P793" s="32">
        <v>0.1</v>
      </c>
      <c r="Q793" s="90"/>
      <c r="R793" s="90"/>
      <c r="S793" s="7" t="s">
        <v>220</v>
      </c>
      <c r="T793" s="7" t="s">
        <v>2694</v>
      </c>
      <c r="U793" s="7" t="s">
        <v>124</v>
      </c>
      <c r="V793" s="29" t="e">
        <f t="shared" ca="1" si="34"/>
        <v>#NAME?</v>
      </c>
      <c r="W793" s="7"/>
      <c r="X793" s="7"/>
      <c r="Y793" s="34" t="s">
        <v>222</v>
      </c>
      <c r="Z793" s="35"/>
      <c r="AA793" s="36">
        <v>44994</v>
      </c>
      <c r="AB793" s="37">
        <v>49075100008159</v>
      </c>
      <c r="AC793" s="35"/>
      <c r="AD793" s="35"/>
      <c r="AE793" s="35"/>
      <c r="AF793" s="35"/>
      <c r="AG793" s="35">
        <v>0</v>
      </c>
      <c r="AH793" s="35">
        <v>317061.28000000003</v>
      </c>
      <c r="AI793" s="35">
        <v>318570.65000000002</v>
      </c>
      <c r="AJ793" s="35">
        <v>324898.95</v>
      </c>
      <c r="AK793" s="35">
        <v>353373.86</v>
      </c>
      <c r="AL793" s="35">
        <v>363060.22</v>
      </c>
      <c r="AM793" s="35">
        <v>325564.92</v>
      </c>
      <c r="AN793" s="35">
        <v>315676.05</v>
      </c>
      <c r="AO793" s="35">
        <v>263943.59000000003</v>
      </c>
      <c r="AP793" s="35">
        <v>218096.86</v>
      </c>
      <c r="AQ793" s="35">
        <v>221499.27</v>
      </c>
      <c r="AR793" s="35">
        <v>246251.74</v>
      </c>
      <c r="AS793" s="35">
        <v>248711.33</v>
      </c>
      <c r="AT793" s="35">
        <v>241158.97</v>
      </c>
      <c r="AU793" s="35">
        <v>239523.79</v>
      </c>
      <c r="AV793" s="35">
        <v>238803.5</v>
      </c>
      <c r="AW793" s="35">
        <v>239864</v>
      </c>
      <c r="AX793" s="35">
        <v>242943.7</v>
      </c>
      <c r="AY793" s="35">
        <v>205446.59</v>
      </c>
      <c r="AZ793" s="35">
        <v>21901.98</v>
      </c>
      <c r="BA793" s="35">
        <v>22101.93</v>
      </c>
      <c r="BB793" s="35" t="e">
        <f t="array" aca="1" ref="BB793" ca="1">_xludf.XLOOKUP(C793,'PL TOTAL D0'!A:A,'PL TOTAL D0'!C:C,"")</f>
        <v>#NAME?</v>
      </c>
    </row>
    <row r="794" spans="1:54" ht="15.75" customHeight="1">
      <c r="A794" s="28" t="s">
        <v>18</v>
      </c>
      <c r="B794" s="14" t="s">
        <v>2695</v>
      </c>
      <c r="C794" s="4" t="s">
        <v>2696</v>
      </c>
      <c r="D794" s="7" t="s">
        <v>110</v>
      </c>
      <c r="E794" s="7" t="s">
        <v>38</v>
      </c>
      <c r="F794" s="7" t="s">
        <v>2402</v>
      </c>
      <c r="G794" s="7" t="e">
        <f t="shared" ca="1" si="33"/>
        <v>#NAME?</v>
      </c>
      <c r="H794" s="29" t="s">
        <v>218</v>
      </c>
      <c r="I794" s="29" t="s">
        <v>41</v>
      </c>
      <c r="J794" s="7" t="str">
        <f>IF(R794=0,"Não","Sim")</f>
        <v>Sim</v>
      </c>
      <c r="K794" s="30">
        <v>45013</v>
      </c>
      <c r="L794" s="30">
        <v>45415</v>
      </c>
      <c r="M794" s="7" t="s">
        <v>420</v>
      </c>
      <c r="N794" s="31">
        <v>0.02</v>
      </c>
      <c r="O794" s="7" t="s">
        <v>29</v>
      </c>
      <c r="P794" s="32">
        <v>0.2</v>
      </c>
      <c r="Q794" s="86"/>
      <c r="R794" s="33" t="s">
        <v>2697</v>
      </c>
      <c r="S794" s="7" t="s">
        <v>220</v>
      </c>
      <c r="T794" s="7" t="s">
        <v>2698</v>
      </c>
      <c r="U794" s="7" t="s">
        <v>38</v>
      </c>
      <c r="V794" s="29" t="e">
        <f t="shared" ca="1" si="34"/>
        <v>#NAME?</v>
      </c>
      <c r="W794" s="7"/>
      <c r="X794" s="7"/>
      <c r="Y794" s="34" t="s">
        <v>222</v>
      </c>
      <c r="Z794" s="35"/>
      <c r="AA794" s="36">
        <v>45013</v>
      </c>
      <c r="AB794" s="37">
        <v>49075100008884</v>
      </c>
      <c r="AC794" s="35"/>
      <c r="AD794" s="35"/>
      <c r="AE794" s="35"/>
      <c r="AF794" s="35"/>
      <c r="AG794" s="35"/>
      <c r="AH794" s="35">
        <v>0</v>
      </c>
      <c r="AI794" s="35">
        <v>499566.11</v>
      </c>
      <c r="AJ794" s="35">
        <v>509775.18</v>
      </c>
      <c r="AK794" s="35">
        <v>481161.13</v>
      </c>
      <c r="AL794" s="35">
        <v>447413.88</v>
      </c>
      <c r="AM794" s="35">
        <v>432606.19</v>
      </c>
      <c r="AN794" s="35">
        <v>430845.92</v>
      </c>
      <c r="AO794" s="35">
        <v>417626.06</v>
      </c>
      <c r="AP794" s="35">
        <v>435487.84</v>
      </c>
      <c r="AQ794" s="35">
        <v>447652.59</v>
      </c>
      <c r="AR794" s="35">
        <v>434688.5</v>
      </c>
      <c r="AS794" s="35">
        <v>437804.93</v>
      </c>
      <c r="AT794" s="35">
        <v>443417.86</v>
      </c>
      <c r="AU794" s="35">
        <v>432859.23</v>
      </c>
      <c r="AV794" s="35">
        <v>0</v>
      </c>
      <c r="AW794" s="35">
        <v>0</v>
      </c>
      <c r="AX794" s="35">
        <v>0</v>
      </c>
      <c r="AY794" s="35">
        <v>0</v>
      </c>
      <c r="AZ794" s="35">
        <v>0</v>
      </c>
      <c r="BA794" s="35">
        <v>0</v>
      </c>
      <c r="BB794" s="35" t="e">
        <f t="array" aca="1" ref="BB794" ca="1">_xludf.XLOOKUP(C794,'PL TOTAL D0'!A:A,'PL TOTAL D0'!C:C,"")</f>
        <v>#NAME?</v>
      </c>
    </row>
    <row r="795" spans="1:54" ht="15.75" customHeight="1">
      <c r="A795" s="28" t="s">
        <v>18</v>
      </c>
      <c r="B795" s="17" t="s">
        <v>2699</v>
      </c>
      <c r="C795" s="44" t="s">
        <v>2700</v>
      </c>
      <c r="D795" s="7" t="s">
        <v>19</v>
      </c>
      <c r="E795" s="7" t="s">
        <v>38</v>
      </c>
      <c r="F795" s="7" t="s">
        <v>99</v>
      </c>
      <c r="G795" s="7" t="e">
        <f t="shared" ca="1" si="33"/>
        <v>#NAME?</v>
      </c>
      <c r="H795" s="29" t="s">
        <v>227</v>
      </c>
      <c r="I795" s="29" t="s">
        <v>41</v>
      </c>
      <c r="J795" s="7" t="str">
        <f t="shared" ref="J795:J851" si="37">IF(Q795=0,"Não","Sim")</f>
        <v>Não</v>
      </c>
      <c r="K795" s="30">
        <v>45212</v>
      </c>
      <c r="L795" s="7"/>
      <c r="M795" s="7" t="s">
        <v>138</v>
      </c>
      <c r="N795" s="31">
        <v>1.4999999999999999E-2</v>
      </c>
      <c r="O795" s="7" t="s">
        <v>29</v>
      </c>
      <c r="P795" s="32">
        <v>0.1</v>
      </c>
      <c r="Q795" s="28"/>
      <c r="R795" s="82" t="s">
        <v>400</v>
      </c>
      <c r="S795" s="7" t="s">
        <v>220</v>
      </c>
      <c r="T795" s="7" t="s">
        <v>2701</v>
      </c>
      <c r="U795" s="7" t="s">
        <v>38</v>
      </c>
      <c r="V795" s="29" t="e">
        <f t="shared" ca="1" si="34"/>
        <v>#NAME?</v>
      </c>
      <c r="W795" s="7"/>
      <c r="X795" s="7"/>
      <c r="Y795" s="34" t="s">
        <v>222</v>
      </c>
      <c r="Z795" s="35"/>
      <c r="AA795" s="36">
        <v>45212</v>
      </c>
      <c r="AB795" s="37">
        <v>49075100012822</v>
      </c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>
        <v>28009.08</v>
      </c>
      <c r="AP795" s="35">
        <v>28195.49</v>
      </c>
      <c r="AQ795" s="35">
        <v>28455.38</v>
      </c>
      <c r="AR795" s="35">
        <v>136332.37</v>
      </c>
      <c r="AS795" s="35">
        <v>137648.03</v>
      </c>
      <c r="AT795" s="35">
        <v>139093.47</v>
      </c>
      <c r="AU795" s="35">
        <v>139534.82999999999</v>
      </c>
      <c r="AV795" s="35">
        <v>140632.29999999999</v>
      </c>
      <c r="AW795" s="35">
        <v>141638.29999999999</v>
      </c>
      <c r="AX795" s="35">
        <v>143522</v>
      </c>
      <c r="AY795" s="35">
        <v>145085.43</v>
      </c>
      <c r="AZ795" s="35">
        <v>145961.18</v>
      </c>
      <c r="BA795" s="35">
        <v>146317.4</v>
      </c>
      <c r="BB795" s="35" t="e">
        <f t="array" aca="1" ref="BB795" ca="1">_xludf.XLOOKUP(C795,'PL TOTAL D0'!A:A,'PL TOTAL D0'!C:C,"")</f>
        <v>#NAME?</v>
      </c>
    </row>
    <row r="796" spans="1:54" ht="15.75" customHeight="1">
      <c r="A796" s="28" t="s">
        <v>18</v>
      </c>
      <c r="B796" s="3" t="s">
        <v>2702</v>
      </c>
      <c r="C796" s="4" t="s">
        <v>2703</v>
      </c>
      <c r="D796" s="7" t="s">
        <v>19</v>
      </c>
      <c r="E796" s="7" t="s">
        <v>38</v>
      </c>
      <c r="F796" s="7" t="s">
        <v>1068</v>
      </c>
      <c r="G796" s="7" t="e">
        <f t="shared" ca="1" si="33"/>
        <v>#NAME?</v>
      </c>
      <c r="H796" s="29" t="s">
        <v>227</v>
      </c>
      <c r="I796" s="29" t="s">
        <v>41</v>
      </c>
      <c r="J796" s="7" t="str">
        <f t="shared" si="37"/>
        <v>Não</v>
      </c>
      <c r="K796" s="30">
        <v>45070</v>
      </c>
      <c r="L796" s="7"/>
      <c r="M796" s="7" t="s">
        <v>138</v>
      </c>
      <c r="N796" s="31">
        <v>1.2E-2</v>
      </c>
      <c r="O796" s="7" t="s">
        <v>29</v>
      </c>
      <c r="P796" s="32">
        <v>0.1</v>
      </c>
      <c r="Q796" s="90"/>
      <c r="R796" s="185" t="s">
        <v>2704</v>
      </c>
      <c r="S796" s="7" t="s">
        <v>220</v>
      </c>
      <c r="T796" s="7" t="s">
        <v>2705</v>
      </c>
      <c r="U796" s="7" t="s">
        <v>38</v>
      </c>
      <c r="V796" s="29" t="e">
        <f t="shared" ca="1" si="34"/>
        <v>#NAME?</v>
      </c>
      <c r="W796" s="7"/>
      <c r="X796" s="7"/>
      <c r="Y796" s="34" t="s">
        <v>222</v>
      </c>
      <c r="Z796" s="35"/>
      <c r="AA796" s="36">
        <v>45070</v>
      </c>
      <c r="AB796" s="37">
        <v>49075100007063</v>
      </c>
      <c r="AC796" s="35"/>
      <c r="AD796" s="35"/>
      <c r="AE796" s="35"/>
      <c r="AF796" s="35"/>
      <c r="AG796" s="35"/>
      <c r="AH796" s="35">
        <v>0</v>
      </c>
      <c r="AI796" s="35">
        <v>0</v>
      </c>
      <c r="AJ796" s="35">
        <v>227605.23</v>
      </c>
      <c r="AK796" s="35">
        <v>231139.98</v>
      </c>
      <c r="AL796" s="35">
        <v>233533.56</v>
      </c>
      <c r="AM796" s="35">
        <v>232386.73</v>
      </c>
      <c r="AN796" s="35">
        <v>233018.77</v>
      </c>
      <c r="AO796" s="35">
        <v>232632.7</v>
      </c>
      <c r="AP796" s="35">
        <v>238062.37</v>
      </c>
      <c r="AQ796" s="35">
        <v>243018.83</v>
      </c>
      <c r="AR796" s="35">
        <v>236737.14</v>
      </c>
      <c r="AS796" s="35">
        <v>238924.29</v>
      </c>
      <c r="AT796" s="35">
        <v>240651.02</v>
      </c>
      <c r="AU796" s="35">
        <v>238913.61</v>
      </c>
      <c r="AV796" s="35">
        <v>237844.1</v>
      </c>
      <c r="AW796" s="35">
        <v>239279.7</v>
      </c>
      <c r="AX796" s="35">
        <v>242601.3</v>
      </c>
      <c r="AY796" s="35">
        <v>245397.17</v>
      </c>
      <c r="AZ796" s="35">
        <v>245082.23999999999</v>
      </c>
      <c r="BA796" s="35">
        <v>243324.13</v>
      </c>
      <c r="BB796" s="35" t="e">
        <f t="array" aca="1" ref="BB796" ca="1">_xludf.XLOOKUP(C796,'PL TOTAL D0'!A:A,'PL TOTAL D0'!C:C,"")</f>
        <v>#NAME?</v>
      </c>
    </row>
    <row r="797" spans="1:54" ht="15.75" customHeight="1">
      <c r="A797" s="28" t="s">
        <v>18</v>
      </c>
      <c r="B797" s="3" t="s">
        <v>2706</v>
      </c>
      <c r="C797" s="4" t="s">
        <v>2707</v>
      </c>
      <c r="D797" s="7" t="s">
        <v>19</v>
      </c>
      <c r="E797" s="7" t="s">
        <v>20</v>
      </c>
      <c r="F797" s="7" t="s">
        <v>290</v>
      </c>
      <c r="G797" s="7" t="e">
        <f t="shared" ca="1" si="33"/>
        <v>#NAME?</v>
      </c>
      <c r="H797" s="29" t="s">
        <v>218</v>
      </c>
      <c r="I797" s="29" t="s">
        <v>41</v>
      </c>
      <c r="J797" s="7" t="str">
        <f t="shared" si="37"/>
        <v>Não</v>
      </c>
      <c r="K797" s="30">
        <v>45163</v>
      </c>
      <c r="L797" s="30">
        <v>45383</v>
      </c>
      <c r="M797" s="7" t="s">
        <v>132</v>
      </c>
      <c r="N797" s="31">
        <v>2.5000000000000001E-2</v>
      </c>
      <c r="O797" s="7" t="s">
        <v>260</v>
      </c>
      <c r="P797" s="32">
        <v>0.2</v>
      </c>
      <c r="Q797" s="33"/>
      <c r="R797" s="33" t="s">
        <v>2708</v>
      </c>
      <c r="S797" s="7" t="s">
        <v>220</v>
      </c>
      <c r="T797" s="7" t="s">
        <v>2709</v>
      </c>
      <c r="U797" s="7" t="s">
        <v>94</v>
      </c>
      <c r="V797" s="29" t="e">
        <f t="shared" ca="1" si="34"/>
        <v>#NAME?</v>
      </c>
      <c r="W797" s="7"/>
      <c r="X797" s="7"/>
      <c r="Y797" s="34" t="s">
        <v>222</v>
      </c>
      <c r="Z797" s="35"/>
      <c r="AA797" s="36">
        <v>45163</v>
      </c>
      <c r="AB797" s="37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>
        <v>578158.38</v>
      </c>
      <c r="AN797" s="35">
        <v>333331.19</v>
      </c>
      <c r="AO797" s="35">
        <v>317180.27</v>
      </c>
      <c r="AP797" s="35">
        <v>327161.94</v>
      </c>
      <c r="AQ797" s="35">
        <v>344757</v>
      </c>
      <c r="AR797" s="35">
        <v>315702.28999999998</v>
      </c>
      <c r="AS797" s="35">
        <v>321907.65999999997</v>
      </c>
      <c r="AT797" s="35">
        <v>0</v>
      </c>
      <c r="AU797" s="35">
        <v>0</v>
      </c>
      <c r="AV797" s="35">
        <v>0</v>
      </c>
      <c r="AW797" s="35">
        <v>0</v>
      </c>
      <c r="AX797" s="35">
        <v>0</v>
      </c>
      <c r="AY797" s="35">
        <v>0</v>
      </c>
      <c r="AZ797" s="35">
        <v>0</v>
      </c>
      <c r="BA797" s="35">
        <v>0</v>
      </c>
      <c r="BB797" s="35" t="e">
        <f t="array" aca="1" ref="BB797" ca="1">_xludf.XLOOKUP(C797,'PL TOTAL D0'!A:A,'PL TOTAL D0'!C:C,"")</f>
        <v>#NAME?</v>
      </c>
    </row>
    <row r="798" spans="1:54" ht="15.75" customHeight="1">
      <c r="A798" s="28" t="s">
        <v>18</v>
      </c>
      <c r="B798" s="3" t="s">
        <v>2706</v>
      </c>
      <c r="C798" s="4" t="s">
        <v>2710</v>
      </c>
      <c r="D798" s="7" t="s">
        <v>19</v>
      </c>
      <c r="E798" s="7" t="s">
        <v>20</v>
      </c>
      <c r="F798" s="7" t="s">
        <v>290</v>
      </c>
      <c r="G798" s="7" t="e">
        <f t="shared" ca="1" si="33"/>
        <v>#NAME?</v>
      </c>
      <c r="H798" s="29" t="s">
        <v>218</v>
      </c>
      <c r="I798" s="29" t="s">
        <v>41</v>
      </c>
      <c r="J798" s="7" t="str">
        <f t="shared" si="37"/>
        <v>Não</v>
      </c>
      <c r="K798" s="30">
        <v>45163</v>
      </c>
      <c r="L798" s="30">
        <v>45383</v>
      </c>
      <c r="M798" s="7" t="s">
        <v>100</v>
      </c>
      <c r="N798" s="31">
        <v>1.2E-2</v>
      </c>
      <c r="O798" s="7" t="s">
        <v>41</v>
      </c>
      <c r="P798" s="32">
        <v>0</v>
      </c>
      <c r="Q798" s="41"/>
      <c r="R798" s="33" t="s">
        <v>2711</v>
      </c>
      <c r="S798" s="7" t="s">
        <v>220</v>
      </c>
      <c r="T798" s="7" t="s">
        <v>2709</v>
      </c>
      <c r="U798" s="7" t="s">
        <v>94</v>
      </c>
      <c r="V798" s="29" t="e">
        <f t="shared" ca="1" si="34"/>
        <v>#NAME?</v>
      </c>
      <c r="W798" s="7"/>
      <c r="X798" s="7"/>
      <c r="Y798" s="34" t="s">
        <v>222</v>
      </c>
      <c r="Z798" s="35"/>
      <c r="AA798" s="36">
        <v>45163</v>
      </c>
      <c r="AB798" s="37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>
        <v>342462.76</v>
      </c>
      <c r="AN798" s="35">
        <v>340811.61</v>
      </c>
      <c r="AO798" s="35">
        <v>344200.37</v>
      </c>
      <c r="AP798" s="35">
        <v>303898.86</v>
      </c>
      <c r="AQ798" s="35">
        <v>306622.99</v>
      </c>
      <c r="AR798" s="35">
        <v>309060.87</v>
      </c>
      <c r="AS798" s="35">
        <v>4351.46</v>
      </c>
      <c r="AT798" s="35">
        <v>0</v>
      </c>
      <c r="AU798" s="35">
        <v>0</v>
      </c>
      <c r="AV798" s="35">
        <v>0</v>
      </c>
      <c r="AW798" s="35">
        <v>0</v>
      </c>
      <c r="AX798" s="35">
        <v>0</v>
      </c>
      <c r="AY798" s="35">
        <v>0</v>
      </c>
      <c r="AZ798" s="35">
        <v>0</v>
      </c>
      <c r="BA798" s="35">
        <v>0</v>
      </c>
      <c r="BB798" s="35" t="e">
        <f t="array" aca="1" ref="BB798" ca="1">_xludf.XLOOKUP(C798,'PL TOTAL D0'!A:A,'PL TOTAL D0'!C:C,"")</f>
        <v>#NAME?</v>
      </c>
    </row>
    <row r="799" spans="1:54" ht="15.75" customHeight="1">
      <c r="A799" s="28" t="s">
        <v>18</v>
      </c>
      <c r="B799" s="17" t="s">
        <v>2706</v>
      </c>
      <c r="C799" s="44" t="s">
        <v>2712</v>
      </c>
      <c r="D799" s="7" t="s">
        <v>19</v>
      </c>
      <c r="E799" s="7" t="s">
        <v>20</v>
      </c>
      <c r="F799" s="7" t="s">
        <v>290</v>
      </c>
      <c r="G799" s="7" t="e">
        <f t="shared" ca="1" si="33"/>
        <v>#NAME?</v>
      </c>
      <c r="H799" s="29" t="s">
        <v>218</v>
      </c>
      <c r="I799" s="29" t="s">
        <v>41</v>
      </c>
      <c r="J799" s="7" t="str">
        <f t="shared" si="37"/>
        <v>Não</v>
      </c>
      <c r="K799" s="30">
        <v>45187</v>
      </c>
      <c r="L799" s="30">
        <v>45383</v>
      </c>
      <c r="M799" s="7" t="s">
        <v>87</v>
      </c>
      <c r="N799" s="31">
        <v>0</v>
      </c>
      <c r="O799" s="7" t="s">
        <v>41</v>
      </c>
      <c r="P799" s="32">
        <v>0</v>
      </c>
      <c r="Q799" s="33"/>
      <c r="R799" s="33"/>
      <c r="S799" s="7" t="s">
        <v>220</v>
      </c>
      <c r="T799" s="7" t="s">
        <v>2709</v>
      </c>
      <c r="U799" s="7" t="s">
        <v>94</v>
      </c>
      <c r="V799" s="29" t="e">
        <f t="shared" ca="1" si="34"/>
        <v>#NAME?</v>
      </c>
      <c r="W799" s="7"/>
      <c r="X799" s="7"/>
      <c r="Y799" s="34" t="s">
        <v>222</v>
      </c>
      <c r="Z799" s="35"/>
      <c r="AA799" s="36">
        <v>45187</v>
      </c>
      <c r="AB799" s="37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>
        <v>271055.88</v>
      </c>
      <c r="AO799" s="35">
        <v>268541.05</v>
      </c>
      <c r="AP799" s="35">
        <v>286445.02</v>
      </c>
      <c r="AQ799" s="35">
        <v>302609.96000000002</v>
      </c>
      <c r="AR799" s="35">
        <v>295032.11</v>
      </c>
      <c r="AS799" s="35">
        <v>294811.89</v>
      </c>
      <c r="AT799" s="35">
        <v>0</v>
      </c>
      <c r="AU799" s="35">
        <v>0</v>
      </c>
      <c r="AV799" s="35">
        <v>0</v>
      </c>
      <c r="AW799" s="35">
        <v>0</v>
      </c>
      <c r="AX799" s="35">
        <v>0</v>
      </c>
      <c r="AY799" s="35">
        <v>0</v>
      </c>
      <c r="AZ799" s="35">
        <v>0</v>
      </c>
      <c r="BA799" s="35">
        <v>0</v>
      </c>
      <c r="BB799" s="35" t="e">
        <f t="array" aca="1" ref="BB799" ca="1">_xludf.XLOOKUP(C799,'PL TOTAL D0'!A:A,'PL TOTAL D0'!C:C,"")</f>
        <v>#NAME?</v>
      </c>
    </row>
    <row r="800" spans="1:54" ht="15.75" customHeight="1">
      <c r="A800" s="28" t="s">
        <v>18</v>
      </c>
      <c r="B800" s="17" t="s">
        <v>2713</v>
      </c>
      <c r="C800" s="44" t="s">
        <v>2714</v>
      </c>
      <c r="D800" s="7" t="s">
        <v>19</v>
      </c>
      <c r="E800" s="7" t="s">
        <v>124</v>
      </c>
      <c r="F800" s="7" t="s">
        <v>354</v>
      </c>
      <c r="G800" s="7" t="e">
        <f t="shared" ca="1" si="33"/>
        <v>#NAME?</v>
      </c>
      <c r="H800" s="29" t="s">
        <v>227</v>
      </c>
      <c r="I800" s="29" t="s">
        <v>41</v>
      </c>
      <c r="J800" s="7" t="str">
        <f t="shared" si="37"/>
        <v>Não</v>
      </c>
      <c r="K800" s="30">
        <v>45189</v>
      </c>
      <c r="L800" s="7"/>
      <c r="M800" s="7" t="s">
        <v>100</v>
      </c>
      <c r="N800" s="31">
        <v>1.2E-2</v>
      </c>
      <c r="O800" s="7" t="s">
        <v>41</v>
      </c>
      <c r="P800" s="32">
        <v>0</v>
      </c>
      <c r="Q800" s="28"/>
      <c r="R800" s="69" t="s">
        <v>2715</v>
      </c>
      <c r="S800" s="7" t="s">
        <v>220</v>
      </c>
      <c r="T800" s="7" t="s">
        <v>2716</v>
      </c>
      <c r="U800" s="7" t="s">
        <v>124</v>
      </c>
      <c r="V800" s="29" t="e">
        <f t="shared" ca="1" si="34"/>
        <v>#NAME?</v>
      </c>
      <c r="W800" s="7"/>
      <c r="X800" s="7"/>
      <c r="Y800" s="34" t="s">
        <v>222</v>
      </c>
      <c r="Z800" s="35"/>
      <c r="AA800" s="36">
        <v>45189</v>
      </c>
      <c r="AB800" s="37">
        <v>49075100012059</v>
      </c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>
        <v>0</v>
      </c>
      <c r="AO800" s="35">
        <v>0</v>
      </c>
      <c r="AP800" s="35">
        <v>0</v>
      </c>
      <c r="AQ800" s="35">
        <v>51961.14</v>
      </c>
      <c r="AR800" s="35">
        <v>203719.11</v>
      </c>
      <c r="AS800" s="35">
        <v>205270.52</v>
      </c>
      <c r="AT800" s="35">
        <v>207011.53</v>
      </c>
      <c r="AU800" s="35">
        <v>208476.23</v>
      </c>
      <c r="AV800" s="35">
        <v>209902.7</v>
      </c>
      <c r="AW800" s="35">
        <v>211435.5</v>
      </c>
      <c r="AX800" s="35">
        <v>213102.6</v>
      </c>
      <c r="AY800" s="35">
        <v>214609.54</v>
      </c>
      <c r="AZ800" s="35">
        <v>215969.35</v>
      </c>
      <c r="BA800" s="35">
        <v>217858.73</v>
      </c>
      <c r="BB800" s="35" t="e">
        <f t="array" aca="1" ref="BB800" ca="1">_xludf.XLOOKUP(C800,'PL TOTAL D0'!A:A,'PL TOTAL D0'!C:C,"")</f>
        <v>#NAME?</v>
      </c>
    </row>
    <row r="801" spans="1:54" ht="15.75" customHeight="1">
      <c r="A801" s="28" t="s">
        <v>18</v>
      </c>
      <c r="B801" s="17" t="s">
        <v>2717</v>
      </c>
      <c r="C801" s="44" t="s">
        <v>2718</v>
      </c>
      <c r="D801" s="7" t="s">
        <v>19</v>
      </c>
      <c r="E801" s="7" t="s">
        <v>124</v>
      </c>
      <c r="F801" s="7" t="s">
        <v>354</v>
      </c>
      <c r="G801" s="7" t="e">
        <f t="shared" ca="1" si="33"/>
        <v>#NAME?</v>
      </c>
      <c r="H801" s="29" t="s">
        <v>239</v>
      </c>
      <c r="I801" s="29" t="s">
        <v>298</v>
      </c>
      <c r="J801" s="7" t="str">
        <f t="shared" si="37"/>
        <v>Não</v>
      </c>
      <c r="K801" s="30">
        <v>45266</v>
      </c>
      <c r="L801" s="7"/>
      <c r="M801" s="7" t="s">
        <v>100</v>
      </c>
      <c r="N801" s="31">
        <v>1.2E-2</v>
      </c>
      <c r="O801" s="7" t="s">
        <v>41</v>
      </c>
      <c r="P801" s="32">
        <v>0</v>
      </c>
      <c r="Q801" s="86"/>
      <c r="R801" s="69"/>
      <c r="S801" s="7" t="s">
        <v>220</v>
      </c>
      <c r="T801" s="7" t="s">
        <v>2719</v>
      </c>
      <c r="U801" s="7" t="s">
        <v>124</v>
      </c>
      <c r="V801" s="29" t="e">
        <f t="shared" ca="1" si="34"/>
        <v>#NAME?</v>
      </c>
      <c r="W801" s="7"/>
      <c r="X801" s="7"/>
      <c r="Y801" s="34" t="s">
        <v>222</v>
      </c>
      <c r="Z801" s="35"/>
      <c r="AA801" s="36">
        <v>45266</v>
      </c>
      <c r="AB801" s="37">
        <v>49075100013063</v>
      </c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>
        <v>0</v>
      </c>
      <c r="AR801" s="35">
        <v>0</v>
      </c>
      <c r="AS801" s="35">
        <v>0</v>
      </c>
      <c r="AT801" s="35">
        <v>0</v>
      </c>
      <c r="AU801" s="35">
        <v>0</v>
      </c>
      <c r="AV801" s="35">
        <v>0</v>
      </c>
      <c r="AW801" s="35">
        <v>0</v>
      </c>
      <c r="AX801" s="35">
        <v>0</v>
      </c>
      <c r="AY801" s="35">
        <v>0</v>
      </c>
      <c r="AZ801" s="35">
        <v>0</v>
      </c>
      <c r="BA801" s="35">
        <v>0</v>
      </c>
      <c r="BB801" s="35" t="e">
        <f t="array" aca="1" ref="BB801" ca="1">_xludf.XLOOKUP(C801,'PL TOTAL D0'!A:A,'PL TOTAL D0'!C:C,"")</f>
        <v>#NAME?</v>
      </c>
    </row>
    <row r="802" spans="1:54" ht="15.75" customHeight="1">
      <c r="A802" s="28" t="s">
        <v>18</v>
      </c>
      <c r="B802" s="3" t="s">
        <v>2720</v>
      </c>
      <c r="C802" s="4" t="s">
        <v>2721</v>
      </c>
      <c r="D802" s="7" t="s">
        <v>19</v>
      </c>
      <c r="E802" s="7" t="s">
        <v>38</v>
      </c>
      <c r="F802" s="7" t="s">
        <v>285</v>
      </c>
      <c r="G802" s="7" t="e">
        <f t="shared" ca="1" si="33"/>
        <v>#NAME?</v>
      </c>
      <c r="H802" s="29" t="s">
        <v>227</v>
      </c>
      <c r="I802" s="29" t="s">
        <v>41</v>
      </c>
      <c r="J802" s="7" t="str">
        <f t="shared" si="37"/>
        <v>Não</v>
      </c>
      <c r="K802" s="30">
        <v>45036</v>
      </c>
      <c r="L802" s="7"/>
      <c r="M802" s="7" t="s">
        <v>100</v>
      </c>
      <c r="N802" s="31">
        <v>1.2E-2</v>
      </c>
      <c r="O802" s="7" t="s">
        <v>41</v>
      </c>
      <c r="P802" s="32">
        <v>0</v>
      </c>
      <c r="Q802" s="90"/>
      <c r="R802" s="90"/>
      <c r="S802" s="7" t="s">
        <v>220</v>
      </c>
      <c r="T802" s="7" t="s">
        <v>2722</v>
      </c>
      <c r="U802" s="7" t="s">
        <v>955</v>
      </c>
      <c r="V802" s="29" t="e">
        <f t="shared" ca="1" si="34"/>
        <v>#NAME?</v>
      </c>
      <c r="W802" s="7"/>
      <c r="X802" s="7"/>
      <c r="Y802" s="34" t="s">
        <v>222</v>
      </c>
      <c r="Z802" s="35"/>
      <c r="AA802" s="36">
        <v>45036</v>
      </c>
      <c r="AB802" s="37">
        <v>49075100009953</v>
      </c>
      <c r="AC802" s="35"/>
      <c r="AD802" s="35"/>
      <c r="AE802" s="35"/>
      <c r="AF802" s="35"/>
      <c r="AG802" s="35"/>
      <c r="AH802" s="35">
        <v>0</v>
      </c>
      <c r="AI802" s="35">
        <v>85514.69</v>
      </c>
      <c r="AJ802" s="35">
        <v>86409.5</v>
      </c>
      <c r="AK802" s="35">
        <v>87159.14</v>
      </c>
      <c r="AL802" s="35">
        <v>82858.009999999995</v>
      </c>
      <c r="AM802" s="35">
        <v>62827.66</v>
      </c>
      <c r="AN802" s="35">
        <v>63325.05</v>
      </c>
      <c r="AO802" s="35">
        <v>63743.87</v>
      </c>
      <c r="AP802" s="35">
        <v>64221.09</v>
      </c>
      <c r="AQ802" s="35">
        <v>64717.11</v>
      </c>
      <c r="AR802" s="35">
        <v>60179.48</v>
      </c>
      <c r="AS802" s="35">
        <v>72562.69</v>
      </c>
      <c r="AT802" s="35">
        <v>73158.95</v>
      </c>
      <c r="AU802" s="35">
        <v>68289.39</v>
      </c>
      <c r="AV802" s="35">
        <v>62801.07</v>
      </c>
      <c r="AW802" s="35">
        <v>79304.91</v>
      </c>
      <c r="AX802" s="35">
        <v>104595.4</v>
      </c>
      <c r="AY802" s="35">
        <v>105467.55</v>
      </c>
      <c r="AZ802" s="35">
        <v>75533.95</v>
      </c>
      <c r="BA802" s="35">
        <v>65568.77</v>
      </c>
      <c r="BB802" s="35" t="e">
        <f t="array" aca="1" ref="BB802" ca="1">_xludf.XLOOKUP(C802,'PL TOTAL D0'!A:A,'PL TOTAL D0'!C:C,"")</f>
        <v>#NAME?</v>
      </c>
    </row>
    <row r="803" spans="1:54" ht="15.75" customHeight="1">
      <c r="A803" s="28" t="s">
        <v>18</v>
      </c>
      <c r="B803" s="3" t="s">
        <v>2723</v>
      </c>
      <c r="C803" s="4" t="s">
        <v>2724</v>
      </c>
      <c r="D803" s="7" t="s">
        <v>19</v>
      </c>
      <c r="E803" s="7" t="s">
        <v>38</v>
      </c>
      <c r="F803" s="7" t="s">
        <v>99</v>
      </c>
      <c r="G803" s="7" t="e">
        <f t="shared" ca="1" si="33"/>
        <v>#NAME?</v>
      </c>
      <c r="H803" s="29" t="s">
        <v>227</v>
      </c>
      <c r="I803" s="29" t="s">
        <v>41</v>
      </c>
      <c r="J803" s="7" t="str">
        <f t="shared" si="37"/>
        <v>Não</v>
      </c>
      <c r="K803" s="30">
        <v>45007</v>
      </c>
      <c r="L803" s="7"/>
      <c r="M803" s="7" t="s">
        <v>100</v>
      </c>
      <c r="N803" s="31">
        <v>8.0000000000000002E-3</v>
      </c>
      <c r="O803" s="7" t="s">
        <v>41</v>
      </c>
      <c r="P803" s="32">
        <v>0</v>
      </c>
      <c r="Q803" s="90"/>
      <c r="R803" s="90"/>
      <c r="S803" s="7" t="s">
        <v>220</v>
      </c>
      <c r="T803" s="7" t="s">
        <v>2725</v>
      </c>
      <c r="U803" s="7" t="s">
        <v>38</v>
      </c>
      <c r="V803" s="29" t="e">
        <f t="shared" ca="1" si="34"/>
        <v>#NAME?</v>
      </c>
      <c r="W803" s="7"/>
      <c r="X803" s="7"/>
      <c r="Y803" s="34" t="s">
        <v>222</v>
      </c>
      <c r="Z803" s="35"/>
      <c r="AA803" s="36">
        <v>45007</v>
      </c>
      <c r="AB803" s="37">
        <v>49075100009570</v>
      </c>
      <c r="AC803" s="35"/>
      <c r="AD803" s="35"/>
      <c r="AE803" s="35"/>
      <c r="AF803" s="35"/>
      <c r="AG803" s="35">
        <v>0</v>
      </c>
      <c r="AH803" s="35">
        <v>1114382.73</v>
      </c>
      <c r="AI803" s="35">
        <v>1265154.49</v>
      </c>
      <c r="AJ803" s="35">
        <v>1292029.3899999999</v>
      </c>
      <c r="AK803" s="35">
        <v>1318217.79</v>
      </c>
      <c r="AL803" s="35">
        <v>1335930.6000000001</v>
      </c>
      <c r="AM803" s="35">
        <v>1353480.45</v>
      </c>
      <c r="AN803" s="35">
        <v>1357618.63</v>
      </c>
      <c r="AO803" s="35">
        <v>1363068.73</v>
      </c>
      <c r="AP803" s="35">
        <v>1374316.22</v>
      </c>
      <c r="AQ803" s="35">
        <v>1396649.65</v>
      </c>
      <c r="AR803" s="35">
        <v>1404760.32</v>
      </c>
      <c r="AS803" s="35">
        <v>1415066.32</v>
      </c>
      <c r="AT803" s="35">
        <v>1428887.09</v>
      </c>
      <c r="AU803" s="35">
        <v>1435742.86</v>
      </c>
      <c r="AV803" s="35">
        <v>1457062</v>
      </c>
      <c r="AW803" s="35">
        <v>1468738</v>
      </c>
      <c r="AX803" s="35">
        <v>1500159</v>
      </c>
      <c r="AY803" s="35">
        <v>1522481.91</v>
      </c>
      <c r="AZ803" s="35">
        <v>1532102.84</v>
      </c>
      <c r="BA803" s="35">
        <v>1544569.2</v>
      </c>
      <c r="BB803" s="35" t="e">
        <f t="array" aca="1" ref="BB803" ca="1">_xludf.XLOOKUP(C803,'PL TOTAL D0'!A:A,'PL TOTAL D0'!C:C,"")</f>
        <v>#NAME?</v>
      </c>
    </row>
    <row r="804" spans="1:54" ht="15.75" customHeight="1">
      <c r="A804" s="28" t="s">
        <v>18</v>
      </c>
      <c r="B804" s="3" t="s">
        <v>2726</v>
      </c>
      <c r="C804" s="4" t="s">
        <v>2727</v>
      </c>
      <c r="D804" s="7" t="s">
        <v>19</v>
      </c>
      <c r="E804" s="7" t="s">
        <v>38</v>
      </c>
      <c r="F804" s="7" t="s">
        <v>39</v>
      </c>
      <c r="G804" s="7" t="e">
        <f t="shared" ca="1" si="33"/>
        <v>#NAME?</v>
      </c>
      <c r="H804" s="29" t="s">
        <v>227</v>
      </c>
      <c r="I804" s="29" t="s">
        <v>41</v>
      </c>
      <c r="J804" s="7" t="str">
        <f t="shared" si="37"/>
        <v>Não</v>
      </c>
      <c r="K804" s="30">
        <v>44973</v>
      </c>
      <c r="L804" s="7"/>
      <c r="M804" s="7" t="s">
        <v>100</v>
      </c>
      <c r="N804" s="31">
        <v>1.2E-2</v>
      </c>
      <c r="O804" s="7" t="s">
        <v>41</v>
      </c>
      <c r="P804" s="32">
        <v>0</v>
      </c>
      <c r="Q804" s="90"/>
      <c r="R804" s="90"/>
      <c r="S804" s="7" t="s">
        <v>220</v>
      </c>
      <c r="T804" s="7" t="s">
        <v>2728</v>
      </c>
      <c r="U804" s="7" t="s">
        <v>38</v>
      </c>
      <c r="V804" s="29" t="e">
        <f t="shared" ca="1" si="34"/>
        <v>#NAME?</v>
      </c>
      <c r="W804" s="7"/>
      <c r="X804" s="7"/>
      <c r="Y804" s="34" t="s">
        <v>222</v>
      </c>
      <c r="Z804" s="35"/>
      <c r="AA804" s="36">
        <v>44973</v>
      </c>
      <c r="AB804" s="37">
        <v>49075100006393</v>
      </c>
      <c r="AC804" s="35"/>
      <c r="AD804" s="35"/>
      <c r="AE804" s="35"/>
      <c r="AF804" s="35">
        <v>300030.53000000003</v>
      </c>
      <c r="AG804" s="35">
        <v>594851.68999999994</v>
      </c>
      <c r="AH804" s="35">
        <v>600854.27</v>
      </c>
      <c r="AI804" s="35">
        <v>605246.44999999995</v>
      </c>
      <c r="AJ804" s="35">
        <v>611790</v>
      </c>
      <c r="AK804" s="35">
        <v>622860.35</v>
      </c>
      <c r="AL804" s="35">
        <v>628230.14</v>
      </c>
      <c r="AM804" s="35">
        <v>604525.29</v>
      </c>
      <c r="AN804" s="35">
        <v>609812.97</v>
      </c>
      <c r="AO804" s="35">
        <v>615699.79</v>
      </c>
      <c r="AP804" s="35">
        <v>620481.31999999995</v>
      </c>
      <c r="AQ804" s="35">
        <v>500838.24</v>
      </c>
      <c r="AR804" s="35">
        <v>504606.41</v>
      </c>
      <c r="AS804" s="35">
        <v>198582.56</v>
      </c>
      <c r="AT804" s="35">
        <v>200155.63</v>
      </c>
      <c r="AU804" s="35">
        <v>201749.15</v>
      </c>
      <c r="AV804" s="35">
        <v>137815</v>
      </c>
      <c r="AW804" s="35">
        <v>138793.5</v>
      </c>
      <c r="AX804" s="35">
        <v>140026.20000000001</v>
      </c>
      <c r="AY804" s="35">
        <v>141246.81</v>
      </c>
      <c r="AZ804" s="35">
        <v>141104.17000000001</v>
      </c>
      <c r="BA804" s="35">
        <v>142385.94</v>
      </c>
      <c r="BB804" s="35" t="e">
        <f t="array" aca="1" ref="BB804" ca="1">_xludf.XLOOKUP(C804,'PL TOTAL D0'!A:A,'PL TOTAL D0'!C:C,"")</f>
        <v>#NAME?</v>
      </c>
    </row>
    <row r="805" spans="1:54" ht="15.75" customHeight="1">
      <c r="A805" s="28" t="s">
        <v>18</v>
      </c>
      <c r="B805" s="3" t="s">
        <v>2729</v>
      </c>
      <c r="C805" s="4" t="s">
        <v>2730</v>
      </c>
      <c r="D805" s="7" t="s">
        <v>110</v>
      </c>
      <c r="E805" s="7" t="s">
        <v>38</v>
      </c>
      <c r="F805" s="7" t="s">
        <v>992</v>
      </c>
      <c r="G805" s="7" t="e">
        <f t="shared" ca="1" si="33"/>
        <v>#NAME?</v>
      </c>
      <c r="H805" s="29" t="s">
        <v>218</v>
      </c>
      <c r="I805" s="29" t="s">
        <v>41</v>
      </c>
      <c r="J805" s="7" t="str">
        <f t="shared" si="37"/>
        <v>Não</v>
      </c>
      <c r="K805" s="30">
        <v>45068</v>
      </c>
      <c r="L805" s="30">
        <v>45126</v>
      </c>
      <c r="M805" s="7" t="s">
        <v>100</v>
      </c>
      <c r="N805" s="31">
        <v>1.2E-2</v>
      </c>
      <c r="O805" s="7" t="s">
        <v>41</v>
      </c>
      <c r="P805" s="32">
        <v>0</v>
      </c>
      <c r="Q805" s="47"/>
      <c r="R805" s="33"/>
      <c r="S805" s="7" t="s">
        <v>220</v>
      </c>
      <c r="T805" s="7" t="s">
        <v>2731</v>
      </c>
      <c r="U805" s="7" t="s">
        <v>38</v>
      </c>
      <c r="V805" s="29" t="e">
        <f t="shared" ca="1" si="34"/>
        <v>#NAME?</v>
      </c>
      <c r="W805" s="7"/>
      <c r="X805" s="7"/>
      <c r="Y805" s="34"/>
      <c r="Z805" s="35"/>
      <c r="AA805" s="36">
        <v>45068</v>
      </c>
      <c r="AB805" s="37"/>
      <c r="AC805" s="35"/>
      <c r="AD805" s="35"/>
      <c r="AE805" s="35"/>
      <c r="AF805" s="35"/>
      <c r="AG805" s="35"/>
      <c r="AH805" s="35"/>
      <c r="AI805" s="35">
        <v>0</v>
      </c>
      <c r="AJ805" s="35">
        <v>2455150.2200000002</v>
      </c>
      <c r="AK805" s="35">
        <v>2474330.36</v>
      </c>
      <c r="AL805" s="35">
        <v>0</v>
      </c>
      <c r="AM805" s="35">
        <v>0</v>
      </c>
      <c r="AN805" s="35">
        <v>0</v>
      </c>
      <c r="AO805" s="35">
        <v>0</v>
      </c>
      <c r="AP805" s="35">
        <v>0</v>
      </c>
      <c r="AQ805" s="35">
        <v>0</v>
      </c>
      <c r="AR805" s="35">
        <v>0</v>
      </c>
      <c r="AS805" s="35">
        <v>0</v>
      </c>
      <c r="AT805" s="35">
        <v>0</v>
      </c>
      <c r="AU805" s="35">
        <v>0</v>
      </c>
      <c r="AV805" s="35">
        <v>0</v>
      </c>
      <c r="AW805" s="35">
        <v>0</v>
      </c>
      <c r="AX805" s="35">
        <v>0</v>
      </c>
      <c r="AY805" s="35">
        <v>0</v>
      </c>
      <c r="AZ805" s="35">
        <v>0</v>
      </c>
      <c r="BA805" s="35">
        <v>0</v>
      </c>
      <c r="BB805" s="35" t="e">
        <f t="array" aca="1" ref="BB805" ca="1">_xludf.XLOOKUP(C805,'PL TOTAL D0'!A:A,'PL TOTAL D0'!C:C,"")</f>
        <v>#NAME?</v>
      </c>
    </row>
    <row r="806" spans="1:54" ht="15.75" customHeight="1">
      <c r="A806" s="28" t="s">
        <v>18</v>
      </c>
      <c r="B806" s="3" t="s">
        <v>2732</v>
      </c>
      <c r="C806" s="62" t="s">
        <v>2733</v>
      </c>
      <c r="D806" s="7" t="s">
        <v>123</v>
      </c>
      <c r="E806" s="7" t="s">
        <v>124</v>
      </c>
      <c r="F806" s="7" t="s">
        <v>125</v>
      </c>
      <c r="G806" s="7" t="e">
        <f t="shared" ca="1" si="33"/>
        <v>#NAME?</v>
      </c>
      <c r="H806" s="29" t="s">
        <v>227</v>
      </c>
      <c r="I806" s="29" t="s">
        <v>41</v>
      </c>
      <c r="J806" s="7" t="str">
        <f t="shared" si="37"/>
        <v>Não</v>
      </c>
      <c r="K806" s="30">
        <v>45463</v>
      </c>
      <c r="L806" s="30"/>
      <c r="M806" s="7" t="s">
        <v>100</v>
      </c>
      <c r="N806" s="31">
        <v>1.2E-2</v>
      </c>
      <c r="O806" s="7" t="s">
        <v>41</v>
      </c>
      <c r="P806" s="32">
        <v>0</v>
      </c>
      <c r="Q806" s="47"/>
      <c r="R806" s="33"/>
      <c r="S806" s="7" t="s">
        <v>220</v>
      </c>
      <c r="T806" s="7" t="s">
        <v>2734</v>
      </c>
      <c r="U806" s="7" t="s">
        <v>124</v>
      </c>
      <c r="V806" s="29" t="e">
        <f t="shared" ca="1" si="34"/>
        <v>#NAME?</v>
      </c>
      <c r="W806" s="7"/>
      <c r="X806" s="7" t="s">
        <v>49</v>
      </c>
      <c r="Y806" s="34" t="s">
        <v>222</v>
      </c>
      <c r="Z806" s="35"/>
      <c r="AA806" s="36">
        <v>45463</v>
      </c>
      <c r="AB806" s="37">
        <v>49075100015201</v>
      </c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>
        <v>422558.4</v>
      </c>
      <c r="AX806" s="35">
        <v>748957.4</v>
      </c>
      <c r="AY806" s="35">
        <v>754509.47</v>
      </c>
      <c r="AZ806" s="35">
        <v>758747.25</v>
      </c>
      <c r="BA806" s="35">
        <v>775113.26</v>
      </c>
      <c r="BB806" s="35" t="e">
        <f t="array" aca="1" ref="BB806" ca="1">_xludf.XLOOKUP(C806,'PL TOTAL D0'!A:A,'PL TOTAL D0'!C:C,"")</f>
        <v>#NAME?</v>
      </c>
    </row>
    <row r="807" spans="1:54" ht="15.75" customHeight="1">
      <c r="A807" s="28" t="s">
        <v>18</v>
      </c>
      <c r="B807" s="42" t="s">
        <v>2735</v>
      </c>
      <c r="C807" s="43" t="s">
        <v>2736</v>
      </c>
      <c r="D807" s="7" t="s">
        <v>19</v>
      </c>
      <c r="E807" s="7" t="s">
        <v>38</v>
      </c>
      <c r="F807" s="7" t="s">
        <v>1068</v>
      </c>
      <c r="G807" s="7" t="e">
        <f t="shared" ca="1" si="33"/>
        <v>#NAME?</v>
      </c>
      <c r="H807" s="29" t="s">
        <v>239</v>
      </c>
      <c r="I807" s="29" t="s">
        <v>286</v>
      </c>
      <c r="J807" s="7" t="str">
        <f t="shared" si="37"/>
        <v>Não</v>
      </c>
      <c r="K807" s="30">
        <v>45386</v>
      </c>
      <c r="L807" s="30"/>
      <c r="M807" s="7" t="s">
        <v>100</v>
      </c>
      <c r="N807" s="31">
        <v>1.2E-2</v>
      </c>
      <c r="O807" s="7" t="s">
        <v>41</v>
      </c>
      <c r="P807" s="32">
        <v>0</v>
      </c>
      <c r="Q807" s="47"/>
      <c r="R807" s="33"/>
      <c r="S807" s="7" t="s">
        <v>220</v>
      </c>
      <c r="T807" s="7" t="s">
        <v>2737</v>
      </c>
      <c r="U807" s="7" t="s">
        <v>38</v>
      </c>
      <c r="V807" s="29" t="e">
        <f t="shared" ca="1" si="34"/>
        <v>#NAME?</v>
      </c>
      <c r="W807" s="7"/>
      <c r="X807" s="7"/>
      <c r="Y807" s="34" t="s">
        <v>222</v>
      </c>
      <c r="Z807" s="35"/>
      <c r="AA807" s="36">
        <v>45386</v>
      </c>
      <c r="AB807" s="37">
        <v>49075100014191</v>
      </c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>
        <v>64232.480000000003</v>
      </c>
      <c r="AV807" s="35">
        <v>96419.98</v>
      </c>
      <c r="AW807" s="35">
        <v>117083.7</v>
      </c>
      <c r="AX807" s="35">
        <v>150002.4</v>
      </c>
      <c r="AY807" s="35">
        <v>180068.75</v>
      </c>
      <c r="AZ807" s="35">
        <v>181379.22</v>
      </c>
      <c r="BA807" s="35">
        <v>0</v>
      </c>
      <c r="BB807" s="35" t="e">
        <f t="array" aca="1" ref="BB807" ca="1">_xludf.XLOOKUP(C807,'PL TOTAL D0'!A:A,'PL TOTAL D0'!C:C,"")</f>
        <v>#NAME?</v>
      </c>
    </row>
    <row r="808" spans="1:54" ht="15.75" customHeight="1">
      <c r="A808" s="28" t="s">
        <v>18</v>
      </c>
      <c r="B808" s="3" t="s">
        <v>2738</v>
      </c>
      <c r="C808" s="4" t="s">
        <v>2739</v>
      </c>
      <c r="D808" s="7" t="s">
        <v>19</v>
      </c>
      <c r="E808" s="7" t="s">
        <v>20</v>
      </c>
      <c r="F808" s="7" t="s">
        <v>697</v>
      </c>
      <c r="G808" s="7" t="e">
        <f t="shared" ca="1" si="33"/>
        <v>#NAME?</v>
      </c>
      <c r="H808" s="29" t="s">
        <v>227</v>
      </c>
      <c r="I808" s="29" t="s">
        <v>41</v>
      </c>
      <c r="J808" s="7" t="str">
        <f t="shared" si="37"/>
        <v>Não</v>
      </c>
      <c r="K808" s="30">
        <v>45126</v>
      </c>
      <c r="L808" s="30"/>
      <c r="M808" s="7" t="s">
        <v>100</v>
      </c>
      <c r="N808" s="31">
        <v>7.0000000000000001E-3</v>
      </c>
      <c r="O808" s="7" t="s">
        <v>41</v>
      </c>
      <c r="P808" s="32">
        <v>0</v>
      </c>
      <c r="Q808" s="90"/>
      <c r="R808" s="90"/>
      <c r="S808" s="7" t="s">
        <v>220</v>
      </c>
      <c r="T808" s="7" t="s">
        <v>2740</v>
      </c>
      <c r="U808" s="7" t="s">
        <v>94</v>
      </c>
      <c r="V808" s="29" t="e">
        <f t="shared" ca="1" si="34"/>
        <v>#NAME?</v>
      </c>
      <c r="W808" s="7"/>
      <c r="X808" s="7"/>
      <c r="Y808" s="34" t="s">
        <v>222</v>
      </c>
      <c r="Z808" s="35"/>
      <c r="AA808" s="36">
        <v>45126</v>
      </c>
      <c r="AB808" s="37">
        <v>49075100008272</v>
      </c>
      <c r="AC808" s="35"/>
      <c r="AD808" s="35"/>
      <c r="AE808" s="35"/>
      <c r="AF808" s="35"/>
      <c r="AG808" s="35"/>
      <c r="AH808" s="35"/>
      <c r="AI808" s="35">
        <v>0</v>
      </c>
      <c r="AJ808" s="35">
        <v>0</v>
      </c>
      <c r="AK808" s="35">
        <v>0</v>
      </c>
      <c r="AL808" s="35">
        <v>86267.59</v>
      </c>
      <c r="AM808" s="35">
        <v>87219.24</v>
      </c>
      <c r="AN808" s="35">
        <v>88005.57</v>
      </c>
      <c r="AO808" s="35">
        <v>88869.13</v>
      </c>
      <c r="AP808" s="35">
        <v>87191.79</v>
      </c>
      <c r="AQ808" s="35">
        <v>87854.91</v>
      </c>
      <c r="AR808" s="35">
        <v>88648.81</v>
      </c>
      <c r="AS808" s="35">
        <v>89326.77</v>
      </c>
      <c r="AT808" s="35">
        <v>89547.54</v>
      </c>
      <c r="AU808" s="35">
        <v>90219.4</v>
      </c>
      <c r="AV808" s="35">
        <v>90937.61</v>
      </c>
      <c r="AW808" s="35">
        <v>91683.75</v>
      </c>
      <c r="AX808" s="35">
        <v>92458.72</v>
      </c>
      <c r="AY808" s="35">
        <v>93234.17</v>
      </c>
      <c r="AZ808" s="35">
        <v>93870.21</v>
      </c>
      <c r="BA808" s="35">
        <v>94750.58</v>
      </c>
      <c r="BB808" s="35" t="e">
        <f t="array" aca="1" ref="BB808" ca="1">_xludf.XLOOKUP(C808,'PL TOTAL D0'!A:A,'PL TOTAL D0'!C:C,"")</f>
        <v>#NAME?</v>
      </c>
    </row>
    <row r="809" spans="1:54" ht="15.75" customHeight="1">
      <c r="A809" s="28" t="s">
        <v>18</v>
      </c>
      <c r="B809" s="3" t="s">
        <v>2741</v>
      </c>
      <c r="C809" s="4" t="s">
        <v>2742</v>
      </c>
      <c r="D809" s="7" t="s">
        <v>19</v>
      </c>
      <c r="E809" s="7" t="s">
        <v>38</v>
      </c>
      <c r="F809" s="7" t="s">
        <v>99</v>
      </c>
      <c r="G809" s="7" t="e">
        <f t="shared" ca="1" si="33"/>
        <v>#NAME?</v>
      </c>
      <c r="H809" s="29" t="s">
        <v>227</v>
      </c>
      <c r="I809" s="29" t="s">
        <v>41</v>
      </c>
      <c r="J809" s="7" t="str">
        <f t="shared" si="37"/>
        <v>Não</v>
      </c>
      <c r="K809" s="30">
        <v>44956</v>
      </c>
      <c r="L809" s="7"/>
      <c r="M809" s="7" t="s">
        <v>100</v>
      </c>
      <c r="N809" s="31">
        <v>0.01</v>
      </c>
      <c r="O809" s="7" t="s">
        <v>41</v>
      </c>
      <c r="P809" s="32">
        <v>0</v>
      </c>
      <c r="Q809" s="33"/>
      <c r="R809" s="90"/>
      <c r="S809" s="7" t="s">
        <v>220</v>
      </c>
      <c r="T809" s="7" t="s">
        <v>2743</v>
      </c>
      <c r="U809" s="7" t="s">
        <v>38</v>
      </c>
      <c r="V809" s="29" t="e">
        <f t="shared" ca="1" si="34"/>
        <v>#NAME?</v>
      </c>
      <c r="W809" s="7"/>
      <c r="X809" s="7"/>
      <c r="Y809" s="34" t="s">
        <v>222</v>
      </c>
      <c r="Z809" s="35"/>
      <c r="AA809" s="36">
        <v>44956</v>
      </c>
      <c r="AB809" s="37">
        <v>49075100006407</v>
      </c>
      <c r="AC809" s="35"/>
      <c r="AD809" s="35"/>
      <c r="AE809" s="35"/>
      <c r="AF809" s="35">
        <v>13533.31</v>
      </c>
      <c r="AG809" s="35">
        <v>176868.64</v>
      </c>
      <c r="AH809" s="35">
        <v>178713.53</v>
      </c>
      <c r="AI809" s="35">
        <v>179798.22</v>
      </c>
      <c r="AJ809" s="35">
        <v>181860.56</v>
      </c>
      <c r="AK809" s="35">
        <v>183302.19</v>
      </c>
      <c r="AL809" s="35">
        <v>184796.44</v>
      </c>
      <c r="AM809" s="35">
        <v>186334.77</v>
      </c>
      <c r="AN809" s="35">
        <v>187400.52</v>
      </c>
      <c r="AO809" s="35">
        <v>189010.76</v>
      </c>
      <c r="AP809" s="35">
        <v>190356.42</v>
      </c>
      <c r="AQ809" s="35">
        <v>191855.37</v>
      </c>
      <c r="AR809" s="35">
        <v>191282.94</v>
      </c>
      <c r="AS809" s="35">
        <v>192558.17</v>
      </c>
      <c r="AT809" s="35">
        <v>193588.35</v>
      </c>
      <c r="AU809" s="35">
        <v>301647.38</v>
      </c>
      <c r="AV809" s="35">
        <v>303817.7</v>
      </c>
      <c r="AW809" s="35">
        <v>285855.8</v>
      </c>
      <c r="AX809" s="35">
        <v>283108.5</v>
      </c>
      <c r="AY809" s="35">
        <v>285165.21999999997</v>
      </c>
      <c r="AZ809" s="35">
        <v>287003.26</v>
      </c>
      <c r="BA809" s="35">
        <v>297748.23</v>
      </c>
      <c r="BB809" s="35" t="e">
        <f t="array" aca="1" ref="BB809" ca="1">_xludf.XLOOKUP(C809,'PL TOTAL D0'!A:A,'PL TOTAL D0'!C:C,"")</f>
        <v>#NAME?</v>
      </c>
    </row>
    <row r="810" spans="1:54" ht="15.75" customHeight="1">
      <c r="A810" s="28" t="s">
        <v>18</v>
      </c>
      <c r="B810" s="28" t="s">
        <v>2744</v>
      </c>
      <c r="C810" s="15" t="s">
        <v>2745</v>
      </c>
      <c r="D810" s="7" t="s">
        <v>19</v>
      </c>
      <c r="E810" s="7" t="s">
        <v>38</v>
      </c>
      <c r="F810" s="7" t="s">
        <v>99</v>
      </c>
      <c r="G810" s="7" t="e">
        <f t="shared" ca="1" si="33"/>
        <v>#NAME?</v>
      </c>
      <c r="H810" s="29" t="s">
        <v>227</v>
      </c>
      <c r="I810" s="29" t="s">
        <v>41</v>
      </c>
      <c r="J810" s="7" t="str">
        <f t="shared" si="37"/>
        <v>Não</v>
      </c>
      <c r="K810" s="30">
        <v>45371</v>
      </c>
      <c r="L810" s="30"/>
      <c r="M810" s="7" t="s">
        <v>100</v>
      </c>
      <c r="N810" s="31">
        <v>8.0000000000000002E-3</v>
      </c>
      <c r="O810" s="7" t="s">
        <v>41</v>
      </c>
      <c r="P810" s="32">
        <v>0</v>
      </c>
      <c r="Q810" s="90"/>
      <c r="R810" s="90"/>
      <c r="S810" s="7" t="s">
        <v>220</v>
      </c>
      <c r="T810" s="12" t="s">
        <v>2746</v>
      </c>
      <c r="U810" s="7" t="s">
        <v>38</v>
      </c>
      <c r="V810" s="29" t="e">
        <f t="shared" ca="1" si="34"/>
        <v>#NAME?</v>
      </c>
      <c r="W810" s="7"/>
      <c r="X810" s="7"/>
      <c r="Y810" s="34" t="s">
        <v>222</v>
      </c>
      <c r="Z810" s="35"/>
      <c r="AA810" s="36">
        <v>45371</v>
      </c>
      <c r="AB810" s="37">
        <v>49075100013901</v>
      </c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>
        <v>0</v>
      </c>
      <c r="AU810" s="35">
        <v>0</v>
      </c>
      <c r="AV810" s="35">
        <v>29905.52</v>
      </c>
      <c r="AW810" s="35">
        <v>34100.730000000003</v>
      </c>
      <c r="AX810" s="35">
        <v>92983.26</v>
      </c>
      <c r="AY810" s="35">
        <v>481273.86</v>
      </c>
      <c r="AZ810" s="35">
        <v>486378.08</v>
      </c>
      <c r="BA810" s="35">
        <v>492999.71</v>
      </c>
      <c r="BB810" s="35" t="e">
        <f t="array" aca="1" ref="BB810" ca="1">_xludf.XLOOKUP(C810,'PL TOTAL D0'!A:A,'PL TOTAL D0'!C:C,"")</f>
        <v>#NAME?</v>
      </c>
    </row>
    <row r="811" spans="1:54" ht="15.75" customHeight="1">
      <c r="A811" s="28" t="s">
        <v>18</v>
      </c>
      <c r="B811" s="3" t="s">
        <v>2747</v>
      </c>
      <c r="C811" s="4" t="s">
        <v>2748</v>
      </c>
      <c r="D811" s="7" t="s">
        <v>19</v>
      </c>
      <c r="E811" s="7" t="s">
        <v>38</v>
      </c>
      <c r="F811" s="7" t="s">
        <v>99</v>
      </c>
      <c r="G811" s="7" t="e">
        <f t="shared" ca="1" si="33"/>
        <v>#NAME?</v>
      </c>
      <c r="H811" s="29" t="s">
        <v>227</v>
      </c>
      <c r="I811" s="29" t="s">
        <v>41</v>
      </c>
      <c r="J811" s="7" t="str">
        <f t="shared" si="37"/>
        <v>Não</v>
      </c>
      <c r="K811" s="30">
        <v>45058</v>
      </c>
      <c r="L811" s="7"/>
      <c r="M811" s="7" t="s">
        <v>100</v>
      </c>
      <c r="N811" s="31">
        <v>1.2E-2</v>
      </c>
      <c r="O811" s="7" t="s">
        <v>41</v>
      </c>
      <c r="P811" s="32">
        <v>0</v>
      </c>
      <c r="Q811" s="90"/>
      <c r="R811" s="90"/>
      <c r="S811" s="7" t="s">
        <v>220</v>
      </c>
      <c r="T811" s="7" t="s">
        <v>2749</v>
      </c>
      <c r="U811" s="7" t="s">
        <v>38</v>
      </c>
      <c r="V811" s="29" t="e">
        <f t="shared" ca="1" si="34"/>
        <v>#NAME?</v>
      </c>
      <c r="W811" s="7"/>
      <c r="X811" s="7"/>
      <c r="Y811" s="34" t="s">
        <v>222</v>
      </c>
      <c r="Z811" s="35"/>
      <c r="AA811" s="36">
        <v>45058</v>
      </c>
      <c r="AB811" s="37">
        <v>49075100008973</v>
      </c>
      <c r="AC811" s="35"/>
      <c r="AD811" s="35"/>
      <c r="AE811" s="35"/>
      <c r="AF811" s="35"/>
      <c r="AG811" s="35"/>
      <c r="AH811" s="35"/>
      <c r="AI811" s="35">
        <v>0</v>
      </c>
      <c r="AJ811" s="35">
        <v>6409.45</v>
      </c>
      <c r="AK811" s="35">
        <v>6480.83</v>
      </c>
      <c r="AL811" s="35">
        <v>6541.24</v>
      </c>
      <c r="AM811" s="35">
        <v>6607.98</v>
      </c>
      <c r="AN811" s="35">
        <v>6628.61</v>
      </c>
      <c r="AO811" s="35">
        <v>6665.81</v>
      </c>
      <c r="AP811" s="35">
        <v>6712.71</v>
      </c>
      <c r="AQ811" s="35">
        <v>6764.48</v>
      </c>
      <c r="AR811" s="35">
        <v>6759.52</v>
      </c>
      <c r="AS811" s="35">
        <v>6808.05</v>
      </c>
      <c r="AT811" s="35">
        <v>6859.37</v>
      </c>
      <c r="AU811" s="35">
        <v>6911.44</v>
      </c>
      <c r="AV811" s="35">
        <v>6940.4</v>
      </c>
      <c r="AW811" s="35">
        <v>6988.19</v>
      </c>
      <c r="AX811" s="35">
        <v>7043.03</v>
      </c>
      <c r="AY811" s="35">
        <v>7094.1</v>
      </c>
      <c r="AZ811" s="35">
        <v>7141.16</v>
      </c>
      <c r="BA811" s="35">
        <v>7178.83</v>
      </c>
      <c r="BB811" s="35" t="e">
        <f t="array" aca="1" ref="BB811" ca="1">_xludf.XLOOKUP(C811,'PL TOTAL D0'!A:A,'PL TOTAL D0'!C:C,"")</f>
        <v>#NAME?</v>
      </c>
    </row>
    <row r="812" spans="1:54" ht="15.75" customHeight="1">
      <c r="A812" s="28" t="s">
        <v>18</v>
      </c>
      <c r="B812" s="42" t="s">
        <v>2750</v>
      </c>
      <c r="C812" s="43" t="s">
        <v>2751</v>
      </c>
      <c r="D812" s="7" t="s">
        <v>19</v>
      </c>
      <c r="E812" s="7" t="s">
        <v>38</v>
      </c>
      <c r="F812" s="7" t="s">
        <v>1068</v>
      </c>
      <c r="G812" s="7" t="e">
        <f t="shared" ca="1" si="33"/>
        <v>#NAME?</v>
      </c>
      <c r="H812" s="29" t="s">
        <v>227</v>
      </c>
      <c r="I812" s="29" t="s">
        <v>41</v>
      </c>
      <c r="J812" s="7" t="str">
        <f t="shared" si="37"/>
        <v>Não</v>
      </c>
      <c r="K812" s="30">
        <v>45401</v>
      </c>
      <c r="L812" s="7"/>
      <c r="M812" s="7" t="s">
        <v>100</v>
      </c>
      <c r="N812" s="31">
        <v>1.2E-2</v>
      </c>
      <c r="O812" s="7" t="s">
        <v>41</v>
      </c>
      <c r="P812" s="32">
        <v>0</v>
      </c>
      <c r="Q812" s="90"/>
      <c r="R812" s="90"/>
      <c r="S812" s="7" t="s">
        <v>220</v>
      </c>
      <c r="T812" s="12" t="s">
        <v>2752</v>
      </c>
      <c r="U812" s="7" t="s">
        <v>38</v>
      </c>
      <c r="V812" s="29" t="e">
        <f t="shared" ca="1" si="34"/>
        <v>#NAME?</v>
      </c>
      <c r="W812" s="7"/>
      <c r="X812" s="7" t="s">
        <v>32</v>
      </c>
      <c r="Y812" s="34" t="s">
        <v>222</v>
      </c>
      <c r="Z812" s="35"/>
      <c r="AA812" s="36">
        <v>45401</v>
      </c>
      <c r="AB812" s="37">
        <v>49075100014205</v>
      </c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>
        <v>397692.95</v>
      </c>
      <c r="AV812" s="35">
        <v>441131.7</v>
      </c>
      <c r="AW812" s="35">
        <v>455070.1</v>
      </c>
      <c r="AX812" s="35">
        <v>439482.9</v>
      </c>
      <c r="AY812" s="35">
        <v>0</v>
      </c>
      <c r="AZ812" s="35">
        <v>0</v>
      </c>
      <c r="BA812" s="35">
        <v>0</v>
      </c>
      <c r="BB812" s="35" t="e">
        <f t="array" aca="1" ref="BB812" ca="1">_xludf.XLOOKUP(C812,'PL TOTAL D0'!A:A,'PL TOTAL D0'!C:C,"")</f>
        <v>#NAME?</v>
      </c>
    </row>
    <row r="813" spans="1:54" ht="15.75" customHeight="1">
      <c r="A813" s="28" t="s">
        <v>18</v>
      </c>
      <c r="B813" s="42" t="s">
        <v>2753</v>
      </c>
      <c r="C813" s="43" t="s">
        <v>2754</v>
      </c>
      <c r="D813" s="7" t="s">
        <v>19</v>
      </c>
      <c r="E813" s="7" t="s">
        <v>124</v>
      </c>
      <c r="F813" s="7" t="s">
        <v>244</v>
      </c>
      <c r="G813" s="7" t="e">
        <f t="shared" ca="1" si="33"/>
        <v>#NAME?</v>
      </c>
      <c r="H813" s="29" t="s">
        <v>227</v>
      </c>
      <c r="I813" s="29" t="s">
        <v>41</v>
      </c>
      <c r="J813" s="7" t="str">
        <f t="shared" si="37"/>
        <v>Sim</v>
      </c>
      <c r="K813" s="30">
        <v>45548</v>
      </c>
      <c r="L813" s="7"/>
      <c r="M813" s="7" t="s">
        <v>100</v>
      </c>
      <c r="N813" s="31">
        <v>1.2E-2</v>
      </c>
      <c r="O813" s="7" t="s">
        <v>41</v>
      </c>
      <c r="P813" s="32">
        <v>0</v>
      </c>
      <c r="Q813" s="33" t="s">
        <v>2755</v>
      </c>
      <c r="R813" s="90"/>
      <c r="S813" s="7" t="s">
        <v>220</v>
      </c>
      <c r="T813" s="12" t="s">
        <v>2756</v>
      </c>
      <c r="U813" s="7" t="s">
        <v>124</v>
      </c>
      <c r="V813" s="29" t="e">
        <f t="shared" ca="1" si="34"/>
        <v>#NAME?</v>
      </c>
      <c r="W813" s="7"/>
      <c r="X813" s="7" t="s">
        <v>49</v>
      </c>
      <c r="Y813" s="34"/>
      <c r="Z813" s="35"/>
      <c r="AA813" s="35"/>
      <c r="AB813" s="37">
        <v>49075100015716</v>
      </c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>
        <v>37116.94</v>
      </c>
      <c r="BA813" s="35">
        <v>40882.230000000003</v>
      </c>
      <c r="BB813" s="35" t="e">
        <f t="array" aca="1" ref="BB813" ca="1">_xludf.XLOOKUP(C813,'PL TOTAL D0'!A:A,'PL TOTAL D0'!C:C,"")</f>
        <v>#NAME?</v>
      </c>
    </row>
    <row r="814" spans="1:54" ht="15.75" customHeight="1">
      <c r="A814" s="28" t="s">
        <v>18</v>
      </c>
      <c r="B814" s="3" t="s">
        <v>2757</v>
      </c>
      <c r="C814" s="4" t="s">
        <v>2758</v>
      </c>
      <c r="D814" s="7" t="s">
        <v>110</v>
      </c>
      <c r="E814" s="7" t="s">
        <v>38</v>
      </c>
      <c r="F814" s="7" t="s">
        <v>350</v>
      </c>
      <c r="G814" s="7" t="e">
        <f t="shared" ca="1" si="33"/>
        <v>#NAME?</v>
      </c>
      <c r="H814" s="29" t="s">
        <v>218</v>
      </c>
      <c r="I814" s="29" t="s">
        <v>41</v>
      </c>
      <c r="J814" s="7" t="str">
        <f t="shared" si="37"/>
        <v>Não</v>
      </c>
      <c r="K814" s="30">
        <v>44959</v>
      </c>
      <c r="L814" s="30">
        <v>45021</v>
      </c>
      <c r="M814" s="7" t="s">
        <v>100</v>
      </c>
      <c r="N814" s="31">
        <v>1.2E-2</v>
      </c>
      <c r="O814" s="7" t="s">
        <v>41</v>
      </c>
      <c r="P814" s="32">
        <v>0</v>
      </c>
      <c r="Q814" s="47"/>
      <c r="R814" s="33"/>
      <c r="S814" s="7" t="s">
        <v>220</v>
      </c>
      <c r="T814" s="7" t="s">
        <v>2759</v>
      </c>
      <c r="U814" s="7" t="s">
        <v>38</v>
      </c>
      <c r="V814" s="29" t="e">
        <f t="shared" ca="1" si="34"/>
        <v>#NAME?</v>
      </c>
      <c r="W814" s="7"/>
      <c r="X814" s="7"/>
      <c r="Y814" s="34"/>
      <c r="Z814" s="35"/>
      <c r="AA814" s="36">
        <v>44959</v>
      </c>
      <c r="AB814" s="37"/>
      <c r="AC814" s="35"/>
      <c r="AD814" s="35"/>
      <c r="AE814" s="35"/>
      <c r="AF814" s="35">
        <v>50156.35</v>
      </c>
      <c r="AG814" s="35">
        <v>90779.199999999997</v>
      </c>
      <c r="AH814" s="35">
        <v>91750.46</v>
      </c>
      <c r="AI814" s="35">
        <v>0</v>
      </c>
      <c r="AJ814" s="35">
        <v>0</v>
      </c>
      <c r="AK814" s="35">
        <v>0</v>
      </c>
      <c r="AL814" s="35">
        <v>0</v>
      </c>
      <c r="AM814" s="35">
        <v>0</v>
      </c>
      <c r="AN814" s="35">
        <v>0</v>
      </c>
      <c r="AO814" s="35">
        <v>0</v>
      </c>
      <c r="AP814" s="35">
        <v>0</v>
      </c>
      <c r="AQ814" s="35">
        <v>0</v>
      </c>
      <c r="AR814" s="35">
        <v>0</v>
      </c>
      <c r="AS814" s="35">
        <v>0</v>
      </c>
      <c r="AT814" s="35">
        <v>0</v>
      </c>
      <c r="AU814" s="35">
        <v>0</v>
      </c>
      <c r="AV814" s="35">
        <v>0</v>
      </c>
      <c r="AW814" s="35">
        <v>0</v>
      </c>
      <c r="AX814" s="35">
        <v>0</v>
      </c>
      <c r="AY814" s="35">
        <v>0</v>
      </c>
      <c r="AZ814" s="35">
        <v>0</v>
      </c>
      <c r="BA814" s="35">
        <v>0</v>
      </c>
      <c r="BB814" s="35" t="e">
        <f t="array" aca="1" ref="BB814" ca="1">_xludf.XLOOKUP(C814,'PL TOTAL D0'!A:A,'PL TOTAL D0'!C:C,"")</f>
        <v>#NAME?</v>
      </c>
    </row>
    <row r="815" spans="1:54" ht="15.75" customHeight="1">
      <c r="A815" s="28" t="s">
        <v>18</v>
      </c>
      <c r="B815" s="3" t="s">
        <v>2760</v>
      </c>
      <c r="C815" s="4" t="s">
        <v>2761</v>
      </c>
      <c r="D815" s="7" t="s">
        <v>19</v>
      </c>
      <c r="E815" s="7" t="s">
        <v>38</v>
      </c>
      <c r="F815" s="7" t="s">
        <v>285</v>
      </c>
      <c r="G815" s="7" t="e">
        <f t="shared" ca="1" si="33"/>
        <v>#NAME?</v>
      </c>
      <c r="H815" s="29" t="s">
        <v>239</v>
      </c>
      <c r="I815" s="29" t="s">
        <v>286</v>
      </c>
      <c r="J815" s="7" t="str">
        <f t="shared" si="37"/>
        <v>Não</v>
      </c>
      <c r="K815" s="30">
        <v>45490</v>
      </c>
      <c r="L815" s="30"/>
      <c r="M815" s="7" t="s">
        <v>28</v>
      </c>
      <c r="N815" s="31">
        <v>1.2E-2</v>
      </c>
      <c r="O815" s="7" t="s">
        <v>29</v>
      </c>
      <c r="P815" s="32">
        <v>0.1</v>
      </c>
      <c r="Q815" s="47"/>
      <c r="R815" s="33"/>
      <c r="S815" s="7" t="s">
        <v>220</v>
      </c>
      <c r="T815" s="7" t="s">
        <v>2762</v>
      </c>
      <c r="U815" s="7" t="s">
        <v>38</v>
      </c>
      <c r="V815" s="29" t="e">
        <f t="shared" ca="1" si="34"/>
        <v>#NAME?</v>
      </c>
      <c r="W815" s="7"/>
      <c r="X815" s="7" t="s">
        <v>49</v>
      </c>
      <c r="Y815" s="34" t="s">
        <v>222</v>
      </c>
      <c r="Z815" s="35"/>
      <c r="AA815" s="36">
        <v>45490</v>
      </c>
      <c r="AB815" s="37">
        <v>49075100015392</v>
      </c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>
        <v>464673.6</v>
      </c>
      <c r="AY815" s="35">
        <v>719743.28</v>
      </c>
      <c r="AZ815" s="35">
        <v>724878.46</v>
      </c>
      <c r="BA815" s="35">
        <v>0</v>
      </c>
      <c r="BB815" s="35" t="e">
        <f t="array" aca="1" ref="BB815" ca="1">_xludf.XLOOKUP(C815,'PL TOTAL D0'!A:A,'PL TOTAL D0'!C:C,"")</f>
        <v>#NAME?</v>
      </c>
    </row>
    <row r="816" spans="1:54" ht="15.75" customHeight="1">
      <c r="A816" s="28" t="s">
        <v>18</v>
      </c>
      <c r="B816" s="3" t="s">
        <v>2763</v>
      </c>
      <c r="C816" s="4" t="s">
        <v>2764</v>
      </c>
      <c r="D816" s="7" t="s">
        <v>19</v>
      </c>
      <c r="E816" s="7" t="s">
        <v>124</v>
      </c>
      <c r="F816" s="7" t="s">
        <v>244</v>
      </c>
      <c r="G816" s="7" t="e">
        <f t="shared" ca="1" si="33"/>
        <v>#NAME?</v>
      </c>
      <c r="H816" s="29" t="s">
        <v>227</v>
      </c>
      <c r="I816" s="29" t="s">
        <v>41</v>
      </c>
      <c r="J816" s="7" t="str">
        <f t="shared" si="37"/>
        <v>Não</v>
      </c>
      <c r="K816" s="30">
        <v>44895</v>
      </c>
      <c r="L816" s="7"/>
      <c r="M816" s="7" t="s">
        <v>100</v>
      </c>
      <c r="N816" s="31">
        <v>0.01</v>
      </c>
      <c r="O816" s="7" t="s">
        <v>41</v>
      </c>
      <c r="P816" s="32">
        <v>0</v>
      </c>
      <c r="Q816" s="90"/>
      <c r="R816" s="90"/>
      <c r="S816" s="7" t="s">
        <v>220</v>
      </c>
      <c r="T816" s="7" t="s">
        <v>2765</v>
      </c>
      <c r="U816" s="7" t="s">
        <v>124</v>
      </c>
      <c r="V816" s="29" t="e">
        <f t="shared" ca="1" si="34"/>
        <v>#NAME?</v>
      </c>
      <c r="W816" s="7"/>
      <c r="X816" s="7"/>
      <c r="Y816" s="34" t="s">
        <v>330</v>
      </c>
      <c r="Z816" s="35"/>
      <c r="AA816" s="36">
        <v>44895</v>
      </c>
      <c r="AB816" s="37">
        <v>49075100006423</v>
      </c>
      <c r="AC816" s="35"/>
      <c r="AD816" s="35"/>
      <c r="AE816" s="35">
        <v>101023.51</v>
      </c>
      <c r="AF816" s="35">
        <v>117061.16</v>
      </c>
      <c r="AG816" s="35">
        <v>118025.41</v>
      </c>
      <c r="AH816" s="35">
        <v>119332.76</v>
      </c>
      <c r="AI816" s="35">
        <v>120271.08</v>
      </c>
      <c r="AJ816" s="35">
        <v>121542.65</v>
      </c>
      <c r="AK816" s="35">
        <v>122676.85</v>
      </c>
      <c r="AL816" s="35">
        <v>123793.05</v>
      </c>
      <c r="AM816" s="35">
        <v>125031.02</v>
      </c>
      <c r="AN816" s="35">
        <v>126098.17</v>
      </c>
      <c r="AO816" s="35">
        <v>127288</v>
      </c>
      <c r="AP816" s="35">
        <v>138228.18</v>
      </c>
      <c r="AQ816" s="35">
        <v>139092.64000000001</v>
      </c>
      <c r="AR816" s="35">
        <v>149727.91</v>
      </c>
      <c r="AS816" s="35">
        <v>150850.99</v>
      </c>
      <c r="AT816" s="35">
        <v>152100.88</v>
      </c>
      <c r="AU816" s="35">
        <v>153294.17000000001</v>
      </c>
      <c r="AV816" s="35">
        <v>154447.70000000001</v>
      </c>
      <c r="AW816" s="35">
        <v>124094</v>
      </c>
      <c r="AX816" s="35">
        <v>124712</v>
      </c>
      <c r="AY816" s="35">
        <v>125761.59</v>
      </c>
      <c r="AZ816" s="35">
        <v>126650.75</v>
      </c>
      <c r="BA816" s="35">
        <v>137717.65</v>
      </c>
      <c r="BB816" s="35" t="e">
        <f t="array" aca="1" ref="BB816" ca="1">_xludf.XLOOKUP(C816,'PL TOTAL D0'!A:A,'PL TOTAL D0'!C:C,"")</f>
        <v>#NAME?</v>
      </c>
    </row>
    <row r="817" spans="1:54" ht="15.75" customHeight="1">
      <c r="A817" s="28" t="s">
        <v>18</v>
      </c>
      <c r="B817" s="140" t="s">
        <v>2766</v>
      </c>
      <c r="C817" s="141" t="s">
        <v>2767</v>
      </c>
      <c r="D817" s="7" t="s">
        <v>19</v>
      </c>
      <c r="E817" s="7" t="s">
        <v>124</v>
      </c>
      <c r="F817" s="7" t="s">
        <v>244</v>
      </c>
      <c r="G817" s="7" t="e">
        <f t="shared" ca="1" si="33"/>
        <v>#NAME?</v>
      </c>
      <c r="H817" s="29" t="s">
        <v>239</v>
      </c>
      <c r="I817" s="29" t="s">
        <v>298</v>
      </c>
      <c r="J817" s="7" t="str">
        <f t="shared" si="37"/>
        <v>Não</v>
      </c>
      <c r="K817" s="30">
        <v>45163</v>
      </c>
      <c r="L817" s="30"/>
      <c r="M817" s="7" t="s">
        <v>100</v>
      </c>
      <c r="N817" s="31">
        <v>1.2E-2</v>
      </c>
      <c r="O817" s="7" t="s">
        <v>41</v>
      </c>
      <c r="P817" s="32">
        <v>0</v>
      </c>
      <c r="Q817" s="90"/>
      <c r="R817" s="90"/>
      <c r="S817" s="7" t="s">
        <v>220</v>
      </c>
      <c r="T817" s="7" t="s">
        <v>2768</v>
      </c>
      <c r="U817" s="7" t="s">
        <v>124</v>
      </c>
      <c r="V817" s="29" t="e">
        <f t="shared" ca="1" si="34"/>
        <v>#NAME?</v>
      </c>
      <c r="W817" s="7"/>
      <c r="X817" s="7"/>
      <c r="Y817" s="34" t="s">
        <v>222</v>
      </c>
      <c r="Z817" s="35"/>
      <c r="AA817" s="36">
        <v>45163</v>
      </c>
      <c r="AB817" s="37">
        <v>49075100007748</v>
      </c>
      <c r="AC817" s="35"/>
      <c r="AD817" s="35"/>
      <c r="AE817" s="35"/>
      <c r="AF817" s="35"/>
      <c r="AG817" s="35"/>
      <c r="AH817" s="35"/>
      <c r="AI817" s="35">
        <v>0</v>
      </c>
      <c r="AJ817" s="35">
        <v>0</v>
      </c>
      <c r="AK817" s="35">
        <v>0</v>
      </c>
      <c r="AL817" s="35">
        <v>0</v>
      </c>
      <c r="AM817" s="35">
        <v>0</v>
      </c>
      <c r="AN817" s="35">
        <v>0</v>
      </c>
      <c r="AO817" s="35">
        <v>0</v>
      </c>
      <c r="AP817" s="35">
        <v>0</v>
      </c>
      <c r="AQ817" s="35">
        <v>0</v>
      </c>
      <c r="AR817" s="35">
        <v>0</v>
      </c>
      <c r="AS817" s="35">
        <v>0</v>
      </c>
      <c r="AT817" s="35">
        <v>0</v>
      </c>
      <c r="AU817" s="35">
        <v>0</v>
      </c>
      <c r="AV817" s="35">
        <v>0</v>
      </c>
      <c r="AW817" s="35">
        <v>0</v>
      </c>
      <c r="AX817" s="35">
        <v>0</v>
      </c>
      <c r="AY817" s="35">
        <v>0</v>
      </c>
      <c r="AZ817" s="35">
        <v>0</v>
      </c>
      <c r="BA817" s="35">
        <v>0</v>
      </c>
      <c r="BB817" s="35" t="e">
        <f t="array" aca="1" ref="BB817" ca="1">_xludf.XLOOKUP(C817,'PL TOTAL D0'!A:A,'PL TOTAL D0'!C:C,"")</f>
        <v>#NAME?</v>
      </c>
    </row>
    <row r="818" spans="1:54" ht="15.75" customHeight="1">
      <c r="A818" s="28" t="s">
        <v>18</v>
      </c>
      <c r="B818" s="3" t="s">
        <v>2769</v>
      </c>
      <c r="C818" s="4" t="s">
        <v>2770</v>
      </c>
      <c r="D818" s="7" t="s">
        <v>19</v>
      </c>
      <c r="E818" s="7" t="s">
        <v>38</v>
      </c>
      <c r="F818" s="7" t="s">
        <v>39</v>
      </c>
      <c r="G818" s="7" t="e">
        <f t="shared" ca="1" si="33"/>
        <v>#NAME?</v>
      </c>
      <c r="H818" s="29" t="s">
        <v>227</v>
      </c>
      <c r="I818" s="29" t="s">
        <v>41</v>
      </c>
      <c r="J818" s="7" t="str">
        <f t="shared" si="37"/>
        <v>Não</v>
      </c>
      <c r="K818" s="30">
        <v>44986</v>
      </c>
      <c r="L818" s="7"/>
      <c r="M818" s="7" t="s">
        <v>100</v>
      </c>
      <c r="N818" s="31">
        <v>1.2E-2</v>
      </c>
      <c r="O818" s="7" t="s">
        <v>41</v>
      </c>
      <c r="P818" s="32">
        <v>0</v>
      </c>
      <c r="Q818" s="90"/>
      <c r="R818" s="90"/>
      <c r="S818" s="7" t="s">
        <v>220</v>
      </c>
      <c r="T818" s="7" t="s">
        <v>2771</v>
      </c>
      <c r="U818" s="7" t="s">
        <v>124</v>
      </c>
      <c r="V818" s="29" t="e">
        <f t="shared" ca="1" si="34"/>
        <v>#NAME?</v>
      </c>
      <c r="W818" s="7"/>
      <c r="X818" s="7"/>
      <c r="Y818" s="34" t="s">
        <v>222</v>
      </c>
      <c r="Z818" s="35"/>
      <c r="AA818" s="36">
        <v>44986</v>
      </c>
      <c r="AB818" s="37">
        <v>49075100009384</v>
      </c>
      <c r="AC818" s="35"/>
      <c r="AD818" s="35"/>
      <c r="AE818" s="35"/>
      <c r="AF818" s="35"/>
      <c r="AG818" s="35">
        <v>0</v>
      </c>
      <c r="AH818" s="35">
        <v>141660.29999999999</v>
      </c>
      <c r="AI818" s="35">
        <v>149651.12</v>
      </c>
      <c r="AJ818" s="35">
        <v>151242.98000000001</v>
      </c>
      <c r="AK818" s="35">
        <v>152615.25</v>
      </c>
      <c r="AL818" s="35">
        <v>154003.32</v>
      </c>
      <c r="AM818" s="35">
        <v>155535.53</v>
      </c>
      <c r="AN818" s="35">
        <v>156942.1</v>
      </c>
      <c r="AO818" s="35">
        <v>158432.57999999999</v>
      </c>
      <c r="AP818" s="35">
        <v>159543.84</v>
      </c>
      <c r="AQ818" s="35">
        <v>160836.32999999999</v>
      </c>
      <c r="AR818" s="35">
        <v>162179.09</v>
      </c>
      <c r="AS818" s="35">
        <v>163215.79999999999</v>
      </c>
      <c r="AT818" s="35">
        <v>164501.49</v>
      </c>
      <c r="AU818" s="35">
        <v>165735.37</v>
      </c>
      <c r="AV818" s="35">
        <v>166825.20000000001</v>
      </c>
      <c r="AW818" s="35">
        <v>167971.9</v>
      </c>
      <c r="AX818" s="35">
        <v>168839.5</v>
      </c>
      <c r="AY818" s="35">
        <v>170206.63</v>
      </c>
      <c r="AZ818" s="35">
        <v>171024.7</v>
      </c>
      <c r="BA818" s="35">
        <v>172504.06</v>
      </c>
      <c r="BB818" s="35" t="e">
        <f t="array" aca="1" ref="BB818" ca="1">_xludf.XLOOKUP(C818,'PL TOTAL D0'!A:A,'PL TOTAL D0'!C:C,"")</f>
        <v>#NAME?</v>
      </c>
    </row>
    <row r="819" spans="1:54" ht="15.75" customHeight="1">
      <c r="A819" s="28" t="s">
        <v>18</v>
      </c>
      <c r="B819" s="3" t="s">
        <v>217</v>
      </c>
      <c r="C819" s="4" t="s">
        <v>2772</v>
      </c>
      <c r="D819" s="7" t="s">
        <v>110</v>
      </c>
      <c r="E819" s="7" t="s">
        <v>38</v>
      </c>
      <c r="F819" s="7" t="s">
        <v>217</v>
      </c>
      <c r="G819" s="7" t="e">
        <f t="shared" ca="1" si="33"/>
        <v>#NAME?</v>
      </c>
      <c r="H819" s="29" t="s">
        <v>218</v>
      </c>
      <c r="I819" s="29" t="s">
        <v>41</v>
      </c>
      <c r="J819" s="7" t="str">
        <f t="shared" si="37"/>
        <v>Não</v>
      </c>
      <c r="K819" s="30">
        <v>45140</v>
      </c>
      <c r="L819" s="30">
        <v>45525</v>
      </c>
      <c r="M819" s="7" t="s">
        <v>87</v>
      </c>
      <c r="N819" s="31">
        <v>0</v>
      </c>
      <c r="O819" s="7" t="s">
        <v>41</v>
      </c>
      <c r="P819" s="32">
        <v>0</v>
      </c>
      <c r="Q819" s="47"/>
      <c r="R819" s="47"/>
      <c r="S819" s="7" t="s">
        <v>220</v>
      </c>
      <c r="T819" s="7" t="s">
        <v>2773</v>
      </c>
      <c r="U819" s="34" t="s">
        <v>38</v>
      </c>
      <c r="V819" s="29" t="e">
        <f t="shared" ca="1" si="34"/>
        <v>#NAME?</v>
      </c>
      <c r="W819" s="7"/>
      <c r="X819" s="7"/>
      <c r="Y819" s="34" t="s">
        <v>330</v>
      </c>
      <c r="Z819" s="35"/>
      <c r="AA819" s="36">
        <v>45140</v>
      </c>
      <c r="AB819" s="37">
        <v>49075100007012</v>
      </c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>
        <v>157315.26999999999</v>
      </c>
      <c r="AN819" s="35">
        <v>151570.12</v>
      </c>
      <c r="AO819" s="35">
        <v>151948.12</v>
      </c>
      <c r="AP819" s="35">
        <v>195432.93</v>
      </c>
      <c r="AQ819" s="35">
        <v>198872.24</v>
      </c>
      <c r="AR819" s="35">
        <v>261540.82</v>
      </c>
      <c r="AS819" s="35">
        <v>264194.52</v>
      </c>
      <c r="AT819" s="35">
        <v>267336.43</v>
      </c>
      <c r="AU819" s="35">
        <v>265366.63</v>
      </c>
      <c r="AV819" s="35">
        <v>264471.09999999998</v>
      </c>
      <c r="AW819" s="35">
        <v>0</v>
      </c>
      <c r="AX819" s="35">
        <v>0</v>
      </c>
      <c r="AY819" s="35">
        <v>0</v>
      </c>
      <c r="AZ819" s="35">
        <v>0</v>
      </c>
      <c r="BA819" s="35">
        <v>0</v>
      </c>
      <c r="BB819" s="35" t="e">
        <f t="array" aca="1" ref="BB819" ca="1">_xludf.XLOOKUP(C819,'PL TOTAL D0'!A:A,'PL TOTAL D0'!C:C,"")</f>
        <v>#NAME?</v>
      </c>
    </row>
    <row r="820" spans="1:54" ht="15.75" customHeight="1">
      <c r="A820" s="28" t="s">
        <v>18</v>
      </c>
      <c r="B820" s="42" t="s">
        <v>2774</v>
      </c>
      <c r="C820" s="89" t="s">
        <v>2775</v>
      </c>
      <c r="D820" s="7" t="s">
        <v>110</v>
      </c>
      <c r="E820" s="7" t="s">
        <v>38</v>
      </c>
      <c r="F820" s="7" t="s">
        <v>366</v>
      </c>
      <c r="G820" s="7" t="e">
        <f t="shared" ca="1" si="33"/>
        <v>#NAME?</v>
      </c>
      <c r="H820" s="29" t="s">
        <v>239</v>
      </c>
      <c r="I820" s="29" t="s">
        <v>286</v>
      </c>
      <c r="J820" s="7" t="str">
        <f t="shared" si="37"/>
        <v>Não</v>
      </c>
      <c r="K820" s="30">
        <v>45419</v>
      </c>
      <c r="L820" s="30"/>
      <c r="M820" s="7" t="s">
        <v>28</v>
      </c>
      <c r="N820" s="31">
        <v>1.4E-2</v>
      </c>
      <c r="O820" s="7" t="s">
        <v>29</v>
      </c>
      <c r="P820" s="32">
        <v>0.1</v>
      </c>
      <c r="Q820" s="41"/>
      <c r="R820" s="33"/>
      <c r="S820" s="7" t="s">
        <v>220</v>
      </c>
      <c r="T820" s="7" t="s">
        <v>2776</v>
      </c>
      <c r="U820" s="7" t="s">
        <v>38</v>
      </c>
      <c r="V820" s="29" t="e">
        <f t="shared" ca="1" si="34"/>
        <v>#NAME?</v>
      </c>
      <c r="W820" s="7"/>
      <c r="X820" s="7" t="s">
        <v>32</v>
      </c>
      <c r="Y820" s="34" t="s">
        <v>222</v>
      </c>
      <c r="Z820" s="35"/>
      <c r="AA820" s="36">
        <v>45419</v>
      </c>
      <c r="AB820" s="37">
        <v>49075100014612</v>
      </c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>
        <v>3741018</v>
      </c>
      <c r="AW820" s="35">
        <v>4327111</v>
      </c>
      <c r="AX820" s="35">
        <v>4453749</v>
      </c>
      <c r="AY820" s="35">
        <v>0</v>
      </c>
      <c r="AZ820" s="35">
        <v>0</v>
      </c>
      <c r="BA820" s="35">
        <v>0</v>
      </c>
      <c r="BB820" s="35" t="e">
        <f t="array" aca="1" ref="BB820" ca="1">_xludf.XLOOKUP(C820,'PL TOTAL D0'!A:A,'PL TOTAL D0'!C:C,"")</f>
        <v>#NAME?</v>
      </c>
    </row>
    <row r="821" spans="1:54" ht="15.75" customHeight="1">
      <c r="A821" s="28" t="s">
        <v>18</v>
      </c>
      <c r="B821" s="14" t="s">
        <v>2777</v>
      </c>
      <c r="C821" s="62" t="s">
        <v>2778</v>
      </c>
      <c r="D821" s="7" t="s">
        <v>110</v>
      </c>
      <c r="E821" s="7" t="s">
        <v>38</v>
      </c>
      <c r="F821" s="7" t="s">
        <v>366</v>
      </c>
      <c r="G821" s="7" t="e">
        <f t="shared" ca="1" si="33"/>
        <v>#NAME?</v>
      </c>
      <c r="H821" s="29" t="s">
        <v>227</v>
      </c>
      <c r="I821" s="29" t="s">
        <v>41</v>
      </c>
      <c r="J821" s="7" t="str">
        <f t="shared" si="37"/>
        <v>Não</v>
      </c>
      <c r="K821" s="30">
        <v>45042</v>
      </c>
      <c r="L821" s="30"/>
      <c r="M821" s="7" t="s">
        <v>420</v>
      </c>
      <c r="N821" s="31">
        <v>0.02</v>
      </c>
      <c r="O821" s="7" t="s">
        <v>29</v>
      </c>
      <c r="P821" s="32">
        <v>0.2</v>
      </c>
      <c r="Q821" s="33"/>
      <c r="R821" s="33"/>
      <c r="S821" s="7" t="s">
        <v>220</v>
      </c>
      <c r="T821" s="7" t="s">
        <v>2776</v>
      </c>
      <c r="U821" s="7" t="s">
        <v>38</v>
      </c>
      <c r="V821" s="29" t="e">
        <f t="shared" ca="1" si="34"/>
        <v>#NAME?</v>
      </c>
      <c r="W821" s="7"/>
      <c r="X821" s="7" t="s">
        <v>32</v>
      </c>
      <c r="Y821" s="34" t="s">
        <v>222</v>
      </c>
      <c r="Z821" s="35"/>
      <c r="AA821" s="36">
        <v>45042</v>
      </c>
      <c r="AB821" s="37">
        <v>49075100009392</v>
      </c>
      <c r="AC821" s="35"/>
      <c r="AD821" s="35"/>
      <c r="AE821" s="35"/>
      <c r="AF821" s="35"/>
      <c r="AG821" s="35"/>
      <c r="AH821" s="35">
        <v>0</v>
      </c>
      <c r="AI821" s="35">
        <v>616485.77</v>
      </c>
      <c r="AJ821" s="35">
        <v>628636.38</v>
      </c>
      <c r="AK821" s="35">
        <v>645478.28</v>
      </c>
      <c r="AL821" s="35">
        <v>661276.44999999995</v>
      </c>
      <c r="AM821" s="35">
        <v>648264.31999999995</v>
      </c>
      <c r="AN821" s="35">
        <v>648027.67000000004</v>
      </c>
      <c r="AO821" s="35">
        <v>638633.81999999995</v>
      </c>
      <c r="AP821" s="35">
        <v>660375.26</v>
      </c>
      <c r="AQ821" s="35">
        <v>679276.41</v>
      </c>
      <c r="AR821" s="35">
        <v>657821.24</v>
      </c>
      <c r="AS821" s="35">
        <v>663047.43000000005</v>
      </c>
      <c r="AT821" s="35">
        <v>668407.4</v>
      </c>
      <c r="AU821" s="35">
        <v>651517.16</v>
      </c>
      <c r="AV821" s="35">
        <v>643732.4</v>
      </c>
      <c r="AW821" s="35">
        <v>85879.26</v>
      </c>
      <c r="AX821" s="35">
        <v>2179.0500000000002</v>
      </c>
      <c r="AY821" s="35">
        <v>2215.1999999999998</v>
      </c>
      <c r="AZ821" s="35">
        <v>2217.48</v>
      </c>
      <c r="BA821" s="35">
        <v>2221.33</v>
      </c>
      <c r="BB821" s="35" t="e">
        <f t="array" aca="1" ref="BB821" ca="1">_xludf.XLOOKUP(C821,'PL TOTAL D0'!A:A,'PL TOTAL D0'!C:C,"")</f>
        <v>#NAME?</v>
      </c>
    </row>
    <row r="822" spans="1:54" ht="15.75" customHeight="1">
      <c r="A822" s="28" t="s">
        <v>18</v>
      </c>
      <c r="B822" s="3" t="s">
        <v>2779</v>
      </c>
      <c r="C822" s="4" t="s">
        <v>2780</v>
      </c>
      <c r="D822" s="7" t="s">
        <v>110</v>
      </c>
      <c r="E822" s="7" t="s">
        <v>38</v>
      </c>
      <c r="F822" s="7" t="s">
        <v>366</v>
      </c>
      <c r="G822" s="7" t="e">
        <f t="shared" ca="1" si="33"/>
        <v>#NAME?</v>
      </c>
      <c r="H822" s="29" t="s">
        <v>218</v>
      </c>
      <c r="I822" s="29" t="s">
        <v>41</v>
      </c>
      <c r="J822" s="7" t="str">
        <f t="shared" si="37"/>
        <v>Não</v>
      </c>
      <c r="K822" s="30">
        <v>44874</v>
      </c>
      <c r="L822" s="76">
        <v>45278</v>
      </c>
      <c r="M822" s="7" t="s">
        <v>334</v>
      </c>
      <c r="N822" s="31">
        <v>8.0000000000000002E-3</v>
      </c>
      <c r="O822" s="7" t="s">
        <v>41</v>
      </c>
      <c r="P822" s="32">
        <v>0</v>
      </c>
      <c r="Q822" s="47"/>
      <c r="R822" s="33" t="s">
        <v>386</v>
      </c>
      <c r="S822" s="7" t="s">
        <v>220</v>
      </c>
      <c r="T822" s="7" t="s">
        <v>2781</v>
      </c>
      <c r="U822" s="7" t="s">
        <v>38</v>
      </c>
      <c r="V822" s="29" t="e">
        <f t="shared" ca="1" si="34"/>
        <v>#NAME?</v>
      </c>
      <c r="W822" s="7"/>
      <c r="X822" s="7"/>
      <c r="Y822" s="34"/>
      <c r="Z822" s="35"/>
      <c r="AA822" s="36">
        <v>44874</v>
      </c>
      <c r="AB822" s="37"/>
      <c r="AC822" s="35"/>
      <c r="AD822" s="35"/>
      <c r="AE822" s="35">
        <v>673366.33</v>
      </c>
      <c r="AF822" s="35">
        <v>663854.43000000005</v>
      </c>
      <c r="AG822" s="35">
        <v>648209.98</v>
      </c>
      <c r="AH822" s="35">
        <v>639901.80000000005</v>
      </c>
      <c r="AI822" s="35">
        <v>640706.5</v>
      </c>
      <c r="AJ822" s="35">
        <v>667808.17000000004</v>
      </c>
      <c r="AK822" s="35">
        <v>0</v>
      </c>
      <c r="AL822" s="35">
        <v>0</v>
      </c>
      <c r="AM822" s="35">
        <v>0</v>
      </c>
      <c r="AN822" s="35">
        <v>0</v>
      </c>
      <c r="AO822" s="35">
        <v>0</v>
      </c>
      <c r="AP822" s="35">
        <v>0</v>
      </c>
      <c r="AQ822" s="35">
        <v>0</v>
      </c>
      <c r="AR822" s="35">
        <v>0</v>
      </c>
      <c r="AS822" s="35">
        <v>0</v>
      </c>
      <c r="AT822" s="35">
        <v>0</v>
      </c>
      <c r="AU822" s="35">
        <v>0</v>
      </c>
      <c r="AV822" s="35">
        <v>0</v>
      </c>
      <c r="AW822" s="35">
        <v>0</v>
      </c>
      <c r="AX822" s="35">
        <v>0</v>
      </c>
      <c r="AY822" s="35">
        <v>0</v>
      </c>
      <c r="AZ822" s="35">
        <v>0</v>
      </c>
      <c r="BA822" s="35">
        <v>0</v>
      </c>
      <c r="BB822" s="35" t="e">
        <f t="array" aca="1" ref="BB822" ca="1">_xludf.XLOOKUP(C822,'PL TOTAL D0'!A:A,'PL TOTAL D0'!C:C,"")</f>
        <v>#NAME?</v>
      </c>
    </row>
    <row r="823" spans="1:54" ht="15.75" customHeight="1">
      <c r="A823" s="28" t="s">
        <v>18</v>
      </c>
      <c r="B823" s="14" t="s">
        <v>2782</v>
      </c>
      <c r="C823" s="4" t="s">
        <v>2783</v>
      </c>
      <c r="D823" s="7" t="s">
        <v>19</v>
      </c>
      <c r="E823" s="7" t="s">
        <v>38</v>
      </c>
      <c r="F823" s="7" t="s">
        <v>99</v>
      </c>
      <c r="G823" s="7" t="e">
        <f t="shared" ca="1" si="33"/>
        <v>#NAME?</v>
      </c>
      <c r="H823" s="29" t="s">
        <v>239</v>
      </c>
      <c r="I823" s="29" t="s">
        <v>240</v>
      </c>
      <c r="J823" s="7" t="str">
        <f t="shared" si="37"/>
        <v>Não</v>
      </c>
      <c r="K823" s="30">
        <v>44879</v>
      </c>
      <c r="L823" s="30"/>
      <c r="M823" s="7" t="s">
        <v>138</v>
      </c>
      <c r="N823" s="31">
        <v>0</v>
      </c>
      <c r="O823" s="7" t="s">
        <v>41</v>
      </c>
      <c r="P823" s="32">
        <v>0</v>
      </c>
      <c r="Q823" s="33"/>
      <c r="R823" s="33" t="s">
        <v>2784</v>
      </c>
      <c r="S823" s="7" t="s">
        <v>220</v>
      </c>
      <c r="T823" s="7" t="s">
        <v>2785</v>
      </c>
      <c r="U823" s="7" t="s">
        <v>38</v>
      </c>
      <c r="V823" s="29" t="e">
        <f t="shared" ca="1" si="34"/>
        <v>#NAME?</v>
      </c>
      <c r="W823" s="7"/>
      <c r="X823" s="7"/>
      <c r="Y823" s="34" t="s">
        <v>330</v>
      </c>
      <c r="Z823" s="35"/>
      <c r="AA823" s="36">
        <v>44879</v>
      </c>
      <c r="AB823" s="37">
        <v>49075100006441</v>
      </c>
      <c r="AC823" s="35"/>
      <c r="AD823" s="35"/>
      <c r="AE823" s="35">
        <v>119680.47</v>
      </c>
      <c r="AF823" s="35">
        <v>102763.73</v>
      </c>
      <c r="AG823" s="35">
        <v>97885.87</v>
      </c>
      <c r="AH823" s="35">
        <v>98175.52</v>
      </c>
      <c r="AI823" s="35">
        <v>102305.34</v>
      </c>
      <c r="AJ823" s="35">
        <v>87335.75</v>
      </c>
      <c r="AK823" s="35">
        <v>83184.679999999993</v>
      </c>
      <c r="AL823" s="35">
        <v>85646.080000000002</v>
      </c>
      <c r="AM823" s="35">
        <v>85868.25</v>
      </c>
      <c r="AN823" s="35">
        <v>8182.97</v>
      </c>
      <c r="AO823" s="35">
        <v>8255.6200000000008</v>
      </c>
      <c r="AP823" s="35">
        <v>37.119999999999997</v>
      </c>
      <c r="AQ823" s="35">
        <v>2750.49</v>
      </c>
      <c r="AR823" s="35">
        <v>18.32</v>
      </c>
      <c r="AS823" s="35">
        <v>3294.62</v>
      </c>
      <c r="AT823" s="35">
        <v>3322.39</v>
      </c>
      <c r="AU823" s="35">
        <v>18.32</v>
      </c>
      <c r="AV823" s="35">
        <v>1924.52</v>
      </c>
      <c r="AW823" s="35">
        <v>18.37</v>
      </c>
      <c r="AX823" s="35">
        <v>18.37</v>
      </c>
      <c r="AY823" s="35">
        <v>201.82</v>
      </c>
      <c r="AZ823" s="35">
        <v>1005.27</v>
      </c>
      <c r="BA823" s="35">
        <v>1191</v>
      </c>
      <c r="BB823" s="35" t="e">
        <f t="array" aca="1" ref="BB823" ca="1">_xludf.XLOOKUP(C823,'PL TOTAL D0'!A:A,'PL TOTAL D0'!C:C,"")</f>
        <v>#NAME?</v>
      </c>
    </row>
    <row r="824" spans="1:54" ht="15.75" customHeight="1">
      <c r="A824" s="28" t="s">
        <v>18</v>
      </c>
      <c r="B824" s="17" t="s">
        <v>2786</v>
      </c>
      <c r="C824" s="15" t="s">
        <v>2787</v>
      </c>
      <c r="D824" s="7" t="s">
        <v>110</v>
      </c>
      <c r="E824" s="7" t="s">
        <v>38</v>
      </c>
      <c r="F824" s="7" t="s">
        <v>217</v>
      </c>
      <c r="G824" s="7" t="e">
        <f t="shared" ca="1" si="33"/>
        <v>#NAME?</v>
      </c>
      <c r="H824" s="29" t="s">
        <v>239</v>
      </c>
      <c r="I824" s="29" t="s">
        <v>286</v>
      </c>
      <c r="J824" s="7" t="str">
        <f t="shared" si="37"/>
        <v>Não</v>
      </c>
      <c r="K824" s="30">
        <v>45230</v>
      </c>
      <c r="L824" s="30"/>
      <c r="M824" s="7" t="s">
        <v>28</v>
      </c>
      <c r="N824" s="31">
        <v>1.2E-2</v>
      </c>
      <c r="O824" s="7" t="s">
        <v>29</v>
      </c>
      <c r="P824" s="32">
        <v>0.1</v>
      </c>
      <c r="Q824" s="33"/>
      <c r="R824" s="33"/>
      <c r="S824" s="7" t="s">
        <v>220</v>
      </c>
      <c r="T824" s="7" t="s">
        <v>2788</v>
      </c>
      <c r="U824" s="7" t="s">
        <v>38</v>
      </c>
      <c r="V824" s="29" t="e">
        <f t="shared" ca="1" si="34"/>
        <v>#NAME?</v>
      </c>
      <c r="W824" s="7"/>
      <c r="X824" s="7"/>
      <c r="Y824" s="34" t="s">
        <v>330</v>
      </c>
      <c r="Z824" s="35"/>
      <c r="AA824" s="36">
        <v>45230</v>
      </c>
      <c r="AB824" s="37">
        <v>49075100012830</v>
      </c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>
        <v>0</v>
      </c>
      <c r="AP824" s="35">
        <v>17527.810000000001</v>
      </c>
      <c r="AQ824" s="35">
        <v>67908.850000000006</v>
      </c>
      <c r="AR824" s="35">
        <v>67865.259999999995</v>
      </c>
      <c r="AS824" s="35">
        <v>68473.850000000006</v>
      </c>
      <c r="AT824" s="35">
        <v>67105.66</v>
      </c>
      <c r="AU824" s="35">
        <v>100413.4</v>
      </c>
      <c r="AV824" s="35">
        <v>67230.759999999995</v>
      </c>
      <c r="AW824" s="35">
        <v>67417.53</v>
      </c>
      <c r="AX824" s="35">
        <v>67929.03</v>
      </c>
      <c r="AY824" s="35">
        <v>0</v>
      </c>
      <c r="AZ824" s="35">
        <v>0</v>
      </c>
      <c r="BA824" s="35">
        <v>0</v>
      </c>
      <c r="BB824" s="35" t="e">
        <f t="array" aca="1" ref="BB824" ca="1">_xludf.XLOOKUP(C824,'PL TOTAL D0'!A:A,'PL TOTAL D0'!C:C,"")</f>
        <v>#NAME?</v>
      </c>
    </row>
    <row r="825" spans="1:54" ht="15.75" customHeight="1">
      <c r="A825" s="28" t="s">
        <v>18</v>
      </c>
      <c r="B825" s="14" t="s">
        <v>2789</v>
      </c>
      <c r="C825" s="4" t="s">
        <v>2790</v>
      </c>
      <c r="D825" s="7" t="s">
        <v>19</v>
      </c>
      <c r="E825" s="7" t="s">
        <v>38</v>
      </c>
      <c r="F825" s="7" t="s">
        <v>446</v>
      </c>
      <c r="G825" s="7" t="e">
        <f t="shared" ca="1" si="33"/>
        <v>#NAME?</v>
      </c>
      <c r="H825" s="29" t="s">
        <v>227</v>
      </c>
      <c r="I825" s="29" t="s">
        <v>41</v>
      </c>
      <c r="J825" s="7" t="str">
        <f t="shared" si="37"/>
        <v>Não</v>
      </c>
      <c r="K825" s="30">
        <v>44973</v>
      </c>
      <c r="L825" s="7"/>
      <c r="M825" s="7" t="s">
        <v>132</v>
      </c>
      <c r="N825" s="31">
        <v>2.5000000000000001E-2</v>
      </c>
      <c r="O825" s="7" t="s">
        <v>260</v>
      </c>
      <c r="P825" s="32">
        <v>0.2</v>
      </c>
      <c r="Q825" s="33"/>
      <c r="R825" s="33"/>
      <c r="S825" s="7" t="s">
        <v>220</v>
      </c>
      <c r="T825" s="4" t="s">
        <v>2791</v>
      </c>
      <c r="U825" s="7" t="s">
        <v>38</v>
      </c>
      <c r="V825" s="29" t="e">
        <f t="shared" ca="1" si="34"/>
        <v>#NAME?</v>
      </c>
      <c r="W825" s="7"/>
      <c r="X825" s="7"/>
      <c r="Y825" s="34" t="s">
        <v>222</v>
      </c>
      <c r="Z825" s="35"/>
      <c r="AA825" s="36">
        <v>44973</v>
      </c>
      <c r="AB825" s="37">
        <v>49075100009724</v>
      </c>
      <c r="AC825" s="35"/>
      <c r="AD825" s="35"/>
      <c r="AE825" s="35"/>
      <c r="AF825" s="35">
        <v>0</v>
      </c>
      <c r="AG825" s="35">
        <v>0</v>
      </c>
      <c r="AH825" s="35">
        <v>452250.65</v>
      </c>
      <c r="AI825" s="35">
        <v>448793.99</v>
      </c>
      <c r="AJ825" s="35">
        <v>468483.92</v>
      </c>
      <c r="AK825" s="35">
        <v>507653.15</v>
      </c>
      <c r="AL825" s="35">
        <v>534109.97</v>
      </c>
      <c r="AM825" s="35">
        <v>510876.26</v>
      </c>
      <c r="AN825" s="35">
        <v>509020.56</v>
      </c>
      <c r="AO825" s="35">
        <v>455605.43</v>
      </c>
      <c r="AP825" s="35">
        <v>489699.46</v>
      </c>
      <c r="AQ825" s="35">
        <v>513079.42</v>
      </c>
      <c r="AR825" s="35">
        <v>477677.57</v>
      </c>
      <c r="AS825" s="35">
        <v>484364.28</v>
      </c>
      <c r="AT825" s="35">
        <v>493164.06</v>
      </c>
      <c r="AU825" s="35">
        <v>473624.31</v>
      </c>
      <c r="AV825" s="35">
        <v>458234.4</v>
      </c>
      <c r="AW825" s="35">
        <v>407932.2</v>
      </c>
      <c r="AX825" s="35">
        <v>419132.5</v>
      </c>
      <c r="AY825" s="35">
        <v>428729.85</v>
      </c>
      <c r="AZ825" s="35">
        <v>420684.74</v>
      </c>
      <c r="BA825" s="35">
        <v>401101.99</v>
      </c>
      <c r="BB825" s="35" t="e">
        <f t="array" aca="1" ref="BB825" ca="1">_xludf.XLOOKUP(C825,'PL TOTAL D0'!A:A,'PL TOTAL D0'!C:C,"")</f>
        <v>#NAME?</v>
      </c>
    </row>
    <row r="826" spans="1:54" ht="15.75" customHeight="1">
      <c r="A826" s="28" t="s">
        <v>18</v>
      </c>
      <c r="B826" s="14" t="s">
        <v>2792</v>
      </c>
      <c r="C826" s="4" t="s">
        <v>2793</v>
      </c>
      <c r="D826" s="7" t="s">
        <v>19</v>
      </c>
      <c r="E826" s="7" t="s">
        <v>124</v>
      </c>
      <c r="F826" s="7" t="s">
        <v>244</v>
      </c>
      <c r="G826" s="7" t="e">
        <f t="shared" ca="1" si="33"/>
        <v>#NAME?</v>
      </c>
      <c r="H826" s="29" t="s">
        <v>218</v>
      </c>
      <c r="I826" s="29" t="s">
        <v>41</v>
      </c>
      <c r="J826" s="7" t="str">
        <f t="shared" si="37"/>
        <v>Não</v>
      </c>
      <c r="K826" s="30">
        <v>44999</v>
      </c>
      <c r="L826" s="76">
        <v>45621</v>
      </c>
      <c r="M826" s="7" t="s">
        <v>100</v>
      </c>
      <c r="N826" s="31">
        <v>0.01</v>
      </c>
      <c r="O826" s="7" t="s">
        <v>41</v>
      </c>
      <c r="P826" s="32">
        <v>0</v>
      </c>
      <c r="Q826" s="33"/>
      <c r="R826" s="33"/>
      <c r="S826" s="7" t="s">
        <v>220</v>
      </c>
      <c r="T826" s="7" t="s">
        <v>2794</v>
      </c>
      <c r="U826" s="7" t="s">
        <v>112</v>
      </c>
      <c r="V826" s="29" t="e">
        <f t="shared" ca="1" si="34"/>
        <v>#NAME?</v>
      </c>
      <c r="W826" s="7"/>
      <c r="X826" s="7"/>
      <c r="Y826" s="34" t="s">
        <v>330</v>
      </c>
      <c r="Z826" s="35"/>
      <c r="AA826" s="36">
        <v>44999</v>
      </c>
      <c r="AB826" s="37">
        <v>49075100008752</v>
      </c>
      <c r="AC826" s="35"/>
      <c r="AD826" s="35"/>
      <c r="AE826" s="35"/>
      <c r="AF826" s="35">
        <v>0</v>
      </c>
      <c r="AG826" s="35">
        <v>0</v>
      </c>
      <c r="AH826" s="35">
        <v>62447.48</v>
      </c>
      <c r="AI826" s="35">
        <v>62942.91</v>
      </c>
      <c r="AJ826" s="35">
        <v>63991.85</v>
      </c>
      <c r="AK826" s="35">
        <v>64634.52</v>
      </c>
      <c r="AL826" s="35">
        <v>80567.8</v>
      </c>
      <c r="AM826" s="35">
        <v>105473.89</v>
      </c>
      <c r="AN826" s="35">
        <v>110320</v>
      </c>
      <c r="AO826" s="35">
        <v>111815.67</v>
      </c>
      <c r="AP826" s="35">
        <v>77587.7</v>
      </c>
      <c r="AQ826" s="35">
        <v>116259.59</v>
      </c>
      <c r="AR826" s="35">
        <v>118070.07</v>
      </c>
      <c r="AS826" s="35">
        <v>107765.73</v>
      </c>
      <c r="AT826" s="35">
        <v>103594.28</v>
      </c>
      <c r="AU826" s="35">
        <v>59743.94</v>
      </c>
      <c r="AV826" s="35">
        <v>59984.79</v>
      </c>
      <c r="AW826" s="35">
        <v>60083.86</v>
      </c>
      <c r="AX826" s="35">
        <v>60514.71</v>
      </c>
      <c r="AY826" s="35">
        <v>60905.440000000002</v>
      </c>
      <c r="AZ826" s="35">
        <v>61350.7</v>
      </c>
      <c r="BA826" s="35">
        <v>18403.79</v>
      </c>
      <c r="BB826" s="35" t="e">
        <f t="array" aca="1" ref="BB826" ca="1">_xludf.XLOOKUP(C826,'PL TOTAL D0'!A:A,'PL TOTAL D0'!C:C,"")</f>
        <v>#NAME?</v>
      </c>
    </row>
    <row r="827" spans="1:54" ht="15.75" customHeight="1">
      <c r="A827" s="28" t="s">
        <v>18</v>
      </c>
      <c r="B827" s="14" t="s">
        <v>2795</v>
      </c>
      <c r="C827" s="4" t="s">
        <v>2796</v>
      </c>
      <c r="D827" s="7" t="s">
        <v>19</v>
      </c>
      <c r="E827" s="7" t="s">
        <v>124</v>
      </c>
      <c r="F827" s="7" t="s">
        <v>244</v>
      </c>
      <c r="G827" s="7" t="e">
        <f t="shared" ca="1" si="33"/>
        <v>#NAME?</v>
      </c>
      <c r="H827" s="29" t="s">
        <v>239</v>
      </c>
      <c r="I827" s="29" t="s">
        <v>521</v>
      </c>
      <c r="J827" s="7" t="str">
        <f t="shared" si="37"/>
        <v>Não</v>
      </c>
      <c r="K827" s="30">
        <v>45560</v>
      </c>
      <c r="L827" s="7"/>
      <c r="M827" s="7" t="s">
        <v>100</v>
      </c>
      <c r="N827" s="31">
        <v>1.2E-2</v>
      </c>
      <c r="O827" s="7" t="s">
        <v>41</v>
      </c>
      <c r="P827" s="32">
        <v>0</v>
      </c>
      <c r="Q827" s="33"/>
      <c r="R827" s="33"/>
      <c r="S827" s="7" t="s">
        <v>220</v>
      </c>
      <c r="T827" s="7" t="s">
        <v>2794</v>
      </c>
      <c r="U827" s="7" t="s">
        <v>124</v>
      </c>
      <c r="V827" s="29" t="e">
        <f t="shared" ca="1" si="34"/>
        <v>#NAME?</v>
      </c>
      <c r="W827" s="7"/>
      <c r="X827" s="7" t="s">
        <v>32</v>
      </c>
      <c r="Y827" s="34"/>
      <c r="Z827" s="35"/>
      <c r="AA827" s="35"/>
      <c r="AB827" s="37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>
        <v>0</v>
      </c>
      <c r="BA827" s="35">
        <v>70502.679999999993</v>
      </c>
      <c r="BB827" s="35" t="e">
        <f t="array" aca="1" ref="BB827" ca="1">_xludf.XLOOKUP(C827,'PL TOTAL D0'!A:A,'PL TOTAL D0'!C:C,"")</f>
        <v>#NAME?</v>
      </c>
    </row>
    <row r="828" spans="1:54" ht="15.75" customHeight="1">
      <c r="A828" s="28" t="s">
        <v>18</v>
      </c>
      <c r="B828" s="14" t="s">
        <v>2797</v>
      </c>
      <c r="C828" s="4" t="s">
        <v>2798</v>
      </c>
      <c r="D828" s="7" t="s">
        <v>110</v>
      </c>
      <c r="E828" s="7" t="s">
        <v>38</v>
      </c>
      <c r="F828" s="7" t="s">
        <v>1905</v>
      </c>
      <c r="G828" s="7" t="e">
        <f t="shared" ca="1" si="33"/>
        <v>#NAME?</v>
      </c>
      <c r="H828" s="29" t="s">
        <v>239</v>
      </c>
      <c r="I828" s="29" t="s">
        <v>240</v>
      </c>
      <c r="J828" s="7" t="str">
        <f t="shared" si="37"/>
        <v>Não</v>
      </c>
      <c r="K828" s="30">
        <v>44973</v>
      </c>
      <c r="L828" s="7"/>
      <c r="M828" s="7" t="s">
        <v>334</v>
      </c>
      <c r="N828" s="31">
        <v>8.0000000000000002E-3</v>
      </c>
      <c r="O828" s="7" t="s">
        <v>335</v>
      </c>
      <c r="P828" s="32">
        <v>0.1</v>
      </c>
      <c r="Q828" s="33"/>
      <c r="R828" s="33"/>
      <c r="S828" s="7" t="s">
        <v>220</v>
      </c>
      <c r="T828" s="7" t="s">
        <v>2799</v>
      </c>
      <c r="U828" s="7" t="s">
        <v>38</v>
      </c>
      <c r="V828" s="29" t="e">
        <f t="shared" ca="1" si="34"/>
        <v>#NAME?</v>
      </c>
      <c r="W828" s="7"/>
      <c r="X828" s="7"/>
      <c r="Y828" s="34" t="s">
        <v>222</v>
      </c>
      <c r="Z828" s="35"/>
      <c r="AA828" s="36">
        <v>44973</v>
      </c>
      <c r="AB828" s="37">
        <v>49075100012067</v>
      </c>
      <c r="AC828" s="35"/>
      <c r="AD828" s="35"/>
      <c r="AE828" s="35"/>
      <c r="AF828" s="35">
        <v>0</v>
      </c>
      <c r="AG828" s="35">
        <v>0</v>
      </c>
      <c r="AH828" s="35">
        <v>0</v>
      </c>
      <c r="AI828" s="35">
        <v>289978.59000000003</v>
      </c>
      <c r="AJ828" s="35">
        <v>306493.43</v>
      </c>
      <c r="AK828" s="35">
        <v>328944.06</v>
      </c>
      <c r="AL828" s="35">
        <v>341722.93</v>
      </c>
      <c r="AM828" s="35">
        <v>348232.2</v>
      </c>
      <c r="AN828" s="35">
        <v>353899.78</v>
      </c>
      <c r="AO828" s="35">
        <v>350742.28</v>
      </c>
      <c r="AP828" s="35">
        <v>357997.75</v>
      </c>
      <c r="AQ828" s="35">
        <v>366779.82</v>
      </c>
      <c r="AR828" s="35">
        <v>366822.72</v>
      </c>
      <c r="AS828" s="35">
        <v>374204.45</v>
      </c>
      <c r="AT828" s="35">
        <v>377147.44</v>
      </c>
      <c r="AU828" s="35">
        <v>372068.96</v>
      </c>
      <c r="AV828" s="35">
        <v>370458.7</v>
      </c>
      <c r="AW828" s="35">
        <v>367939.9</v>
      </c>
      <c r="AX828" s="35">
        <v>372067.9</v>
      </c>
      <c r="AY828" s="35">
        <v>4.8</v>
      </c>
      <c r="AZ828" s="35">
        <v>4.8</v>
      </c>
      <c r="BA828" s="35">
        <v>0</v>
      </c>
      <c r="BB828" s="35" t="e">
        <f t="array" aca="1" ref="BB828" ca="1">_xludf.XLOOKUP(C828,'PL TOTAL D0'!A:A,'PL TOTAL D0'!C:C,"")</f>
        <v>#NAME?</v>
      </c>
    </row>
    <row r="829" spans="1:54" ht="15.75" customHeight="1">
      <c r="A829" s="28" t="s">
        <v>18</v>
      </c>
      <c r="B829" s="3" t="s">
        <v>2800</v>
      </c>
      <c r="C829" s="4" t="s">
        <v>2801</v>
      </c>
      <c r="D829" s="7" t="s">
        <v>19</v>
      </c>
      <c r="E829" s="7" t="s">
        <v>20</v>
      </c>
      <c r="F829" s="7" t="s">
        <v>290</v>
      </c>
      <c r="G829" s="7" t="e">
        <f t="shared" ca="1" si="33"/>
        <v>#NAME?</v>
      </c>
      <c r="H829" s="29" t="s">
        <v>227</v>
      </c>
      <c r="I829" s="29" t="s">
        <v>41</v>
      </c>
      <c r="J829" s="7" t="str">
        <f t="shared" si="37"/>
        <v>Não</v>
      </c>
      <c r="K829" s="30">
        <v>45096</v>
      </c>
      <c r="L829" s="30"/>
      <c r="M829" s="7" t="s">
        <v>100</v>
      </c>
      <c r="N829" s="31">
        <v>1.2E-2</v>
      </c>
      <c r="O829" s="7" t="s">
        <v>41</v>
      </c>
      <c r="P829" s="32">
        <v>0</v>
      </c>
      <c r="Q829" s="33"/>
      <c r="R829" s="33"/>
      <c r="S829" s="7" t="s">
        <v>220</v>
      </c>
      <c r="T829" s="7" t="s">
        <v>2802</v>
      </c>
      <c r="U829" s="7" t="s">
        <v>94</v>
      </c>
      <c r="V829" s="29" t="e">
        <f t="shared" ca="1" si="34"/>
        <v>#NAME?</v>
      </c>
      <c r="W829" s="7"/>
      <c r="X829" s="7"/>
      <c r="Y829" s="34" t="s">
        <v>330</v>
      </c>
      <c r="Z829" s="35"/>
      <c r="AA829" s="36">
        <v>45096</v>
      </c>
      <c r="AB829" s="37">
        <v>49075100006717</v>
      </c>
      <c r="AC829" s="35"/>
      <c r="AD829" s="35"/>
      <c r="AE829" s="35"/>
      <c r="AF829" s="35"/>
      <c r="AG829" s="35"/>
      <c r="AH829" s="35"/>
      <c r="AI829" s="35">
        <v>0</v>
      </c>
      <c r="AJ829" s="35">
        <v>98581.04</v>
      </c>
      <c r="AK829" s="35">
        <v>111588.77</v>
      </c>
      <c r="AL829" s="35">
        <v>112674.22</v>
      </c>
      <c r="AM829" s="35">
        <v>113054.22</v>
      </c>
      <c r="AN829" s="35">
        <v>113905.94</v>
      </c>
      <c r="AO829" s="35">
        <v>114841.84</v>
      </c>
      <c r="AP829" s="35">
        <v>115658.22</v>
      </c>
      <c r="AQ829" s="35">
        <v>116571.81</v>
      </c>
      <c r="AR829" s="35">
        <v>117482.91</v>
      </c>
      <c r="AS829" s="35">
        <v>116711.03</v>
      </c>
      <c r="AT829" s="35">
        <v>115044.75</v>
      </c>
      <c r="AU829" s="35">
        <v>114847.27</v>
      </c>
      <c r="AV829" s="35">
        <v>115730</v>
      </c>
      <c r="AW829" s="35">
        <v>116620.2</v>
      </c>
      <c r="AX829" s="35">
        <v>117539.6</v>
      </c>
      <c r="AY829" s="35">
        <v>114233.78</v>
      </c>
      <c r="AZ829" s="35">
        <v>107854.04</v>
      </c>
      <c r="BA829" s="35">
        <v>98459.56</v>
      </c>
      <c r="BB829" s="35" t="e">
        <f t="array" aca="1" ref="BB829" ca="1">_xludf.XLOOKUP(C829,'PL TOTAL D0'!A:A,'PL TOTAL D0'!C:C,"")</f>
        <v>#NAME?</v>
      </c>
    </row>
    <row r="830" spans="1:54" ht="15.75" customHeight="1">
      <c r="A830" s="28" t="s">
        <v>18</v>
      </c>
      <c r="B830" s="3" t="s">
        <v>2803</v>
      </c>
      <c r="C830" s="4" t="s">
        <v>2804</v>
      </c>
      <c r="D830" s="7" t="s">
        <v>19</v>
      </c>
      <c r="E830" s="7" t="s">
        <v>124</v>
      </c>
      <c r="F830" s="7" t="s">
        <v>238</v>
      </c>
      <c r="G830" s="7" t="e">
        <f t="shared" ca="1" si="33"/>
        <v>#NAME?</v>
      </c>
      <c r="H830" s="29" t="s">
        <v>227</v>
      </c>
      <c r="I830" s="29" t="s">
        <v>41</v>
      </c>
      <c r="J830" s="7" t="str">
        <f t="shared" si="37"/>
        <v>Não</v>
      </c>
      <c r="K830" s="30">
        <v>45520</v>
      </c>
      <c r="L830" s="7"/>
      <c r="M830" s="7" t="s">
        <v>334</v>
      </c>
      <c r="N830" s="31">
        <v>8.0000000000000002E-3</v>
      </c>
      <c r="O830" s="7" t="s">
        <v>335</v>
      </c>
      <c r="P830" s="32">
        <v>0.1</v>
      </c>
      <c r="Q830" s="90"/>
      <c r="R830" s="90"/>
      <c r="S830" s="7" t="s">
        <v>220</v>
      </c>
      <c r="T830" s="7" t="s">
        <v>2805</v>
      </c>
      <c r="U830" s="7" t="s">
        <v>124</v>
      </c>
      <c r="V830" s="29" t="e">
        <f t="shared" ca="1" si="34"/>
        <v>#NAME?</v>
      </c>
      <c r="W830" s="7"/>
      <c r="X830" s="7" t="s">
        <v>32</v>
      </c>
      <c r="Y830" s="34" t="s">
        <v>222</v>
      </c>
      <c r="Z830" s="35"/>
      <c r="AA830" s="35"/>
      <c r="AB830" s="37">
        <v>49075100015554</v>
      </c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>
        <v>49889.84</v>
      </c>
      <c r="AZ830" s="35">
        <v>49077.47</v>
      </c>
      <c r="BA830" s="35">
        <v>73776.649999999994</v>
      </c>
      <c r="BB830" s="35" t="e">
        <f t="array" aca="1" ref="BB830" ca="1">_xludf.XLOOKUP(C830,'PL TOTAL D0'!A:A,'PL TOTAL D0'!C:C,"")</f>
        <v>#NAME?</v>
      </c>
    </row>
    <row r="831" spans="1:54" ht="15.75" customHeight="1">
      <c r="A831" s="28" t="s">
        <v>18</v>
      </c>
      <c r="B831" s="3" t="s">
        <v>2806</v>
      </c>
      <c r="C831" s="4" t="s">
        <v>2807</v>
      </c>
      <c r="D831" s="7" t="s">
        <v>19</v>
      </c>
      <c r="E831" s="7" t="s">
        <v>124</v>
      </c>
      <c r="F831" s="7" t="s">
        <v>238</v>
      </c>
      <c r="G831" s="7" t="e">
        <f t="shared" ca="1" si="33"/>
        <v>#NAME?</v>
      </c>
      <c r="H831" s="29" t="s">
        <v>227</v>
      </c>
      <c r="I831" s="29" t="s">
        <v>41</v>
      </c>
      <c r="J831" s="7" t="str">
        <f t="shared" si="37"/>
        <v>Não</v>
      </c>
      <c r="K831" s="30">
        <v>44979</v>
      </c>
      <c r="L831" s="7"/>
      <c r="M831" s="7" t="s">
        <v>100</v>
      </c>
      <c r="N831" s="31">
        <v>1.2E-2</v>
      </c>
      <c r="O831" s="7" t="s">
        <v>41</v>
      </c>
      <c r="P831" s="32">
        <v>0</v>
      </c>
      <c r="Q831" s="90"/>
      <c r="R831" s="90"/>
      <c r="S831" s="7" t="s">
        <v>220</v>
      </c>
      <c r="T831" s="7" t="s">
        <v>2805</v>
      </c>
      <c r="U831" s="7" t="s">
        <v>124</v>
      </c>
      <c r="V831" s="29" t="e">
        <f t="shared" ca="1" si="34"/>
        <v>#NAME?</v>
      </c>
      <c r="W831" s="7"/>
      <c r="X831" s="7"/>
      <c r="Y831" s="34" t="s">
        <v>222</v>
      </c>
      <c r="Z831" s="35"/>
      <c r="AA831" s="36">
        <v>44979</v>
      </c>
      <c r="AB831" s="37">
        <v>49075100006474</v>
      </c>
      <c r="AC831" s="35"/>
      <c r="AD831" s="35"/>
      <c r="AE831" s="35"/>
      <c r="AF831" s="35"/>
      <c r="AG831" s="35">
        <v>473873.6</v>
      </c>
      <c r="AH831" s="35">
        <v>481691.48</v>
      </c>
      <c r="AI831" s="35">
        <v>485613.74</v>
      </c>
      <c r="AJ831" s="35">
        <v>493663.84</v>
      </c>
      <c r="AK831" s="35">
        <v>500079.13</v>
      </c>
      <c r="AL831" s="35">
        <v>503634.65</v>
      </c>
      <c r="AM831" s="35">
        <v>506892.03</v>
      </c>
      <c r="AN831" s="35">
        <v>505887.98</v>
      </c>
      <c r="AO831" s="35">
        <v>509208.33</v>
      </c>
      <c r="AP831" s="35">
        <v>511261.68</v>
      </c>
      <c r="AQ831" s="35">
        <v>517830.29</v>
      </c>
      <c r="AR831" s="35">
        <v>520086.43</v>
      </c>
      <c r="AS831" s="35">
        <v>523896.73</v>
      </c>
      <c r="AT831" s="35">
        <v>525434.06999999995</v>
      </c>
      <c r="AU831" s="35">
        <v>521989.28</v>
      </c>
      <c r="AV831" s="35">
        <v>525225.69999999995</v>
      </c>
      <c r="AW831" s="35">
        <v>528962.30000000005</v>
      </c>
      <c r="AX831" s="35">
        <v>533792.5</v>
      </c>
      <c r="AY831" s="35">
        <v>542099.65</v>
      </c>
      <c r="AZ831" s="35">
        <v>545481.4</v>
      </c>
      <c r="BA831" s="35">
        <v>624926.31999999995</v>
      </c>
      <c r="BB831" s="35" t="e">
        <f t="array" aca="1" ref="BB831" ca="1">_xludf.XLOOKUP(C831,'PL TOTAL D0'!A:A,'PL TOTAL D0'!C:C,"")</f>
        <v>#NAME?</v>
      </c>
    </row>
    <row r="832" spans="1:54" ht="15.75" customHeight="1">
      <c r="A832" s="28" t="s">
        <v>18</v>
      </c>
      <c r="B832" s="3" t="s">
        <v>2808</v>
      </c>
      <c r="C832" s="4" t="s">
        <v>2809</v>
      </c>
      <c r="D832" s="7" t="s">
        <v>110</v>
      </c>
      <c r="E832" s="7" t="s">
        <v>38</v>
      </c>
      <c r="F832" s="7" t="s">
        <v>571</v>
      </c>
      <c r="G832" s="7" t="e">
        <f t="shared" ca="1" si="33"/>
        <v>#NAME?</v>
      </c>
      <c r="H832" s="29" t="s">
        <v>239</v>
      </c>
      <c r="I832" s="29" t="s">
        <v>286</v>
      </c>
      <c r="J832" s="7" t="str">
        <f t="shared" si="37"/>
        <v>Não</v>
      </c>
      <c r="K832" s="30">
        <v>45168</v>
      </c>
      <c r="L832" s="30"/>
      <c r="M832" s="7" t="s">
        <v>433</v>
      </c>
      <c r="N832" s="31">
        <v>5.0000000000000001E-3</v>
      </c>
      <c r="O832" s="7" t="s">
        <v>41</v>
      </c>
      <c r="P832" s="32">
        <v>0</v>
      </c>
      <c r="Q832" s="90"/>
      <c r="R832" s="33" t="s">
        <v>777</v>
      </c>
      <c r="S832" s="7" t="s">
        <v>220</v>
      </c>
      <c r="T832" s="7" t="s">
        <v>2810</v>
      </c>
      <c r="U832" s="7" t="s">
        <v>38</v>
      </c>
      <c r="V832" s="29" t="e">
        <f t="shared" ca="1" si="34"/>
        <v>#NAME?</v>
      </c>
      <c r="W832" s="7"/>
      <c r="X832" s="7"/>
      <c r="Y832" s="34" t="s">
        <v>330</v>
      </c>
      <c r="Z832" s="35"/>
      <c r="AA832" s="36">
        <v>45168</v>
      </c>
      <c r="AB832" s="37">
        <v>49075100006105</v>
      </c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>
        <v>1967966.43</v>
      </c>
      <c r="AN832" s="35">
        <v>1988281</v>
      </c>
      <c r="AO832" s="35">
        <v>3881924.48</v>
      </c>
      <c r="AP832" s="35">
        <v>3904486.3</v>
      </c>
      <c r="AQ832" s="35">
        <v>3938265.36</v>
      </c>
      <c r="AR832" s="35">
        <v>3974332.28</v>
      </c>
      <c r="AS832" s="35">
        <v>4004896.65</v>
      </c>
      <c r="AT832" s="35">
        <v>4039125.48</v>
      </c>
      <c r="AU832" s="35">
        <v>4073871.85</v>
      </c>
      <c r="AV832" s="35">
        <v>4106159</v>
      </c>
      <c r="AW832" s="35">
        <v>4136869</v>
      </c>
      <c r="AX832" s="35">
        <v>0</v>
      </c>
      <c r="AY832" s="35">
        <v>0</v>
      </c>
      <c r="AZ832" s="35">
        <v>0</v>
      </c>
      <c r="BA832" s="35">
        <v>0</v>
      </c>
      <c r="BB832" s="35" t="e">
        <f t="array" aca="1" ref="BB832" ca="1">_xludf.XLOOKUP(C832,'PL TOTAL D0'!A:A,'PL TOTAL D0'!C:C,"")</f>
        <v>#NAME?</v>
      </c>
    </row>
    <row r="833" spans="1:54" ht="15.75" customHeight="1">
      <c r="A833" s="28" t="s">
        <v>18</v>
      </c>
      <c r="B833" s="14" t="s">
        <v>2811</v>
      </c>
      <c r="C833" s="4" t="s">
        <v>2812</v>
      </c>
      <c r="D833" s="7" t="s">
        <v>19</v>
      </c>
      <c r="E833" s="7" t="s">
        <v>38</v>
      </c>
      <c r="F833" s="7" t="s">
        <v>99</v>
      </c>
      <c r="G833" s="7" t="e">
        <f t="shared" ca="1" si="33"/>
        <v>#NAME?</v>
      </c>
      <c r="H833" s="29" t="s">
        <v>239</v>
      </c>
      <c r="I833" s="29" t="s">
        <v>240</v>
      </c>
      <c r="J833" s="7" t="str">
        <f t="shared" si="37"/>
        <v>Não</v>
      </c>
      <c r="K833" s="30">
        <v>45163</v>
      </c>
      <c r="L833" s="30"/>
      <c r="M833" s="7" t="s">
        <v>547</v>
      </c>
      <c r="N833" s="31">
        <v>5.0000000000000001E-3</v>
      </c>
      <c r="O833" s="7" t="s">
        <v>41</v>
      </c>
      <c r="P833" s="32">
        <v>0</v>
      </c>
      <c r="Q833" s="33"/>
      <c r="R833" s="139" t="s">
        <v>2813</v>
      </c>
      <c r="S833" s="7" t="s">
        <v>264</v>
      </c>
      <c r="T833" s="7" t="s">
        <v>2814</v>
      </c>
      <c r="U833" s="7" t="s">
        <v>38</v>
      </c>
      <c r="V833" s="29" t="e">
        <f t="shared" ca="1" si="34"/>
        <v>#NAME?</v>
      </c>
      <c r="W833" s="7"/>
      <c r="X833" s="7"/>
      <c r="Y833" s="34" t="s">
        <v>514</v>
      </c>
      <c r="Z833" s="35"/>
      <c r="AA833" s="36">
        <v>45163</v>
      </c>
      <c r="AB833" s="37">
        <v>49075100012075</v>
      </c>
      <c r="AC833" s="35"/>
      <c r="AD833" s="35"/>
      <c r="AE833" s="35"/>
      <c r="AF833" s="35">
        <v>0</v>
      </c>
      <c r="AG833" s="35">
        <v>0</v>
      </c>
      <c r="AH833" s="35">
        <v>0</v>
      </c>
      <c r="AI833" s="35">
        <v>0</v>
      </c>
      <c r="AJ833" s="35">
        <v>0</v>
      </c>
      <c r="AK833" s="35">
        <v>0</v>
      </c>
      <c r="AL833" s="35">
        <v>0</v>
      </c>
      <c r="AM833" s="35">
        <v>0</v>
      </c>
      <c r="AN833" s="35">
        <v>0</v>
      </c>
      <c r="AO833" s="35">
        <v>0</v>
      </c>
      <c r="AP833" s="35">
        <v>0</v>
      </c>
      <c r="AQ833" s="35">
        <v>0</v>
      </c>
      <c r="AR833" s="35">
        <v>0</v>
      </c>
      <c r="AS833" s="35">
        <v>0</v>
      </c>
      <c r="AT833" s="35">
        <v>0</v>
      </c>
      <c r="AU833" s="35">
        <v>0</v>
      </c>
      <c r="AV833" s="35">
        <v>0</v>
      </c>
      <c r="AW833" s="35">
        <v>0</v>
      </c>
      <c r="AX833" s="35">
        <v>0</v>
      </c>
      <c r="AY833" s="35">
        <v>0</v>
      </c>
      <c r="AZ833" s="35">
        <v>0</v>
      </c>
      <c r="BA833" s="35">
        <v>0</v>
      </c>
      <c r="BB833" s="35" t="e">
        <f t="array" aca="1" ref="BB833" ca="1">_xludf.XLOOKUP(C833,'PL TOTAL D0'!A:A,'PL TOTAL D0'!C:C,"")</f>
        <v>#NAME?</v>
      </c>
    </row>
    <row r="834" spans="1:54" ht="15.75" customHeight="1">
      <c r="A834" s="28" t="s">
        <v>18</v>
      </c>
      <c r="B834" s="3" t="s">
        <v>2815</v>
      </c>
      <c r="C834" s="4" t="s">
        <v>2816</v>
      </c>
      <c r="D834" s="7" t="s">
        <v>123</v>
      </c>
      <c r="E834" s="7" t="s">
        <v>124</v>
      </c>
      <c r="F834" s="7" t="s">
        <v>125</v>
      </c>
      <c r="G834" s="7" t="e">
        <f t="shared" ca="1" si="33"/>
        <v>#NAME?</v>
      </c>
      <c r="H834" s="29" t="s">
        <v>227</v>
      </c>
      <c r="I834" s="29" t="s">
        <v>41</v>
      </c>
      <c r="J834" s="7" t="str">
        <f t="shared" si="37"/>
        <v>Não</v>
      </c>
      <c r="K834" s="30">
        <v>45252</v>
      </c>
      <c r="L834" s="30"/>
      <c r="M834" s="7" t="s">
        <v>100</v>
      </c>
      <c r="N834" s="31">
        <v>0.01</v>
      </c>
      <c r="O834" s="7" t="s">
        <v>41</v>
      </c>
      <c r="P834" s="32">
        <v>0</v>
      </c>
      <c r="Q834" s="33"/>
      <c r="R834" s="139"/>
      <c r="S834" s="7" t="s">
        <v>220</v>
      </c>
      <c r="T834" s="7" t="s">
        <v>2817</v>
      </c>
      <c r="U834" s="7" t="s">
        <v>124</v>
      </c>
      <c r="V834" s="29" t="e">
        <f t="shared" ca="1" si="34"/>
        <v>#NAME?</v>
      </c>
      <c r="W834" s="7"/>
      <c r="X834" s="7"/>
      <c r="Y834" s="34" t="s">
        <v>222</v>
      </c>
      <c r="Z834" s="35"/>
      <c r="AA834" s="36">
        <v>45252</v>
      </c>
      <c r="AB834" s="37">
        <v>49075100012849</v>
      </c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>
        <v>480118.49</v>
      </c>
      <c r="AQ834" s="35">
        <v>483878.05</v>
      </c>
      <c r="AR834" s="35">
        <v>487891.47</v>
      </c>
      <c r="AS834" s="35">
        <v>491356.64</v>
      </c>
      <c r="AT834" s="35">
        <v>494699.39</v>
      </c>
      <c r="AU834" s="35">
        <v>497748.6</v>
      </c>
      <c r="AV834" s="35">
        <v>501009.7</v>
      </c>
      <c r="AW834" s="35">
        <v>505061.2</v>
      </c>
      <c r="AX834" s="35">
        <v>726433.5</v>
      </c>
      <c r="AY834" s="35">
        <v>731133.86</v>
      </c>
      <c r="AZ834" s="35">
        <v>735417.95</v>
      </c>
      <c r="BA834" s="35">
        <v>741211.17</v>
      </c>
      <c r="BB834" s="35" t="e">
        <f t="array" aca="1" ref="BB834" ca="1">_xludf.XLOOKUP(C834,'PL TOTAL D0'!A:A,'PL TOTAL D0'!C:C,"")</f>
        <v>#NAME?</v>
      </c>
    </row>
    <row r="835" spans="1:54" ht="15.75" customHeight="1">
      <c r="A835" s="28" t="s">
        <v>18</v>
      </c>
      <c r="B835" s="14" t="s">
        <v>2818</v>
      </c>
      <c r="C835" s="4" t="s">
        <v>2819</v>
      </c>
      <c r="D835" s="7" t="s">
        <v>19</v>
      </c>
      <c r="E835" s="7" t="s">
        <v>124</v>
      </c>
      <c r="F835" s="7" t="s">
        <v>238</v>
      </c>
      <c r="G835" s="7" t="e">
        <f t="shared" ca="1" si="33"/>
        <v>#NAME?</v>
      </c>
      <c r="H835" s="29" t="s">
        <v>227</v>
      </c>
      <c r="I835" s="29" t="s">
        <v>41</v>
      </c>
      <c r="J835" s="7" t="str">
        <f t="shared" si="37"/>
        <v>Sim</v>
      </c>
      <c r="K835" s="30">
        <v>44945</v>
      </c>
      <c r="L835" s="7"/>
      <c r="M835" s="7" t="s">
        <v>100</v>
      </c>
      <c r="N835" s="31">
        <v>1.2E-2</v>
      </c>
      <c r="O835" s="7" t="s">
        <v>41</v>
      </c>
      <c r="P835" s="32">
        <v>0</v>
      </c>
      <c r="Q835" s="33" t="s">
        <v>2820</v>
      </c>
      <c r="R835" s="33"/>
      <c r="S835" s="7" t="s">
        <v>220</v>
      </c>
      <c r="T835" s="7" t="s">
        <v>2821</v>
      </c>
      <c r="U835" s="7" t="s">
        <v>124</v>
      </c>
      <c r="V835" s="29" t="e">
        <f t="shared" ca="1" si="34"/>
        <v>#NAME?</v>
      </c>
      <c r="W835" s="7"/>
      <c r="X835" s="7"/>
      <c r="Y835" s="34" t="s">
        <v>222</v>
      </c>
      <c r="Z835" s="35"/>
      <c r="AA835" s="36">
        <v>44945</v>
      </c>
      <c r="AB835" s="37">
        <v>49075100006482</v>
      </c>
      <c r="AC835" s="35"/>
      <c r="AD835" s="35"/>
      <c r="AE835" s="35"/>
      <c r="AF835" s="35">
        <v>788175.45</v>
      </c>
      <c r="AG835" s="35">
        <v>794794.76</v>
      </c>
      <c r="AH835" s="35">
        <v>803301.69</v>
      </c>
      <c r="AI835" s="35">
        <v>808932.47</v>
      </c>
      <c r="AJ835" s="35">
        <v>817587.84</v>
      </c>
      <c r="AK835" s="35">
        <v>824932.72</v>
      </c>
      <c r="AL835" s="35">
        <v>831994.21</v>
      </c>
      <c r="AM835" s="35">
        <v>840143.99</v>
      </c>
      <c r="AN835" s="35">
        <v>846924.5</v>
      </c>
      <c r="AO835" s="35">
        <v>854397.79</v>
      </c>
      <c r="AP835" s="35">
        <v>860467.18</v>
      </c>
      <c r="AQ835" s="35">
        <v>866851.66</v>
      </c>
      <c r="AR835" s="35">
        <v>867115.02</v>
      </c>
      <c r="AS835" s="35">
        <v>873789.21</v>
      </c>
      <c r="AT835" s="35">
        <v>880475.5</v>
      </c>
      <c r="AU835" s="35">
        <v>884553.95</v>
      </c>
      <c r="AV835" s="35">
        <v>890839.1</v>
      </c>
      <c r="AW835" s="35">
        <v>927297.1</v>
      </c>
      <c r="AX835" s="35">
        <v>934293</v>
      </c>
      <c r="AY835" s="35">
        <v>88238.51</v>
      </c>
      <c r="AZ835" s="35">
        <v>88232.56</v>
      </c>
      <c r="BA835" s="35">
        <v>89027.42</v>
      </c>
      <c r="BB835" s="35" t="e">
        <f t="array" aca="1" ref="BB835" ca="1">_xludf.XLOOKUP(C835,'PL TOTAL D0'!A:A,'PL TOTAL D0'!C:C,"")</f>
        <v>#NAME?</v>
      </c>
    </row>
    <row r="836" spans="1:54" ht="15.75" customHeight="1">
      <c r="A836" s="28" t="s">
        <v>18</v>
      </c>
      <c r="B836" s="42" t="s">
        <v>2822</v>
      </c>
      <c r="C836" s="43" t="s">
        <v>2823</v>
      </c>
      <c r="D836" s="7" t="s">
        <v>123</v>
      </c>
      <c r="E836" s="7" t="s">
        <v>124</v>
      </c>
      <c r="F836" s="7" t="s">
        <v>125</v>
      </c>
      <c r="G836" s="7" t="e">
        <f t="shared" ca="1" si="33"/>
        <v>#NAME?</v>
      </c>
      <c r="H836" s="29" t="s">
        <v>227</v>
      </c>
      <c r="I836" s="29" t="s">
        <v>41</v>
      </c>
      <c r="J836" s="7" t="str">
        <f t="shared" si="37"/>
        <v>Não</v>
      </c>
      <c r="K836" s="30">
        <v>45457</v>
      </c>
      <c r="L836" s="30"/>
      <c r="M836" s="7" t="s">
        <v>100</v>
      </c>
      <c r="N836" s="31">
        <v>1.2E-2</v>
      </c>
      <c r="O836" s="7" t="s">
        <v>41</v>
      </c>
      <c r="P836" s="32">
        <v>0</v>
      </c>
      <c r="Q836" s="33"/>
      <c r="R836" s="33"/>
      <c r="S836" s="7" t="s">
        <v>220</v>
      </c>
      <c r="T836" s="6" t="s">
        <v>2824</v>
      </c>
      <c r="U836" s="7" t="s">
        <v>124</v>
      </c>
      <c r="V836" s="29" t="e">
        <f t="shared" ca="1" si="34"/>
        <v>#NAME?</v>
      </c>
      <c r="W836" s="7"/>
      <c r="X836" s="7" t="s">
        <v>32</v>
      </c>
      <c r="Y836" s="34" t="s">
        <v>222</v>
      </c>
      <c r="Z836" s="35"/>
      <c r="AA836" s="36">
        <v>45457</v>
      </c>
      <c r="AB836" s="37">
        <v>49075100015155</v>
      </c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>
        <v>314913.7</v>
      </c>
      <c r="AX836" s="35">
        <v>319047.40000000002</v>
      </c>
      <c r="AY836" s="35">
        <v>331479.13</v>
      </c>
      <c r="AZ836" s="35">
        <v>305005.90000000002</v>
      </c>
      <c r="BA836" s="35">
        <v>312171.53999999998</v>
      </c>
      <c r="BB836" s="35" t="e">
        <f t="array" aca="1" ref="BB836" ca="1">_xludf.XLOOKUP(C836,'PL TOTAL D0'!A:A,'PL TOTAL D0'!C:C,"")</f>
        <v>#NAME?</v>
      </c>
    </row>
    <row r="837" spans="1:54" ht="15.75" customHeight="1">
      <c r="A837" s="28" t="s">
        <v>18</v>
      </c>
      <c r="B837" s="42" t="s">
        <v>2822</v>
      </c>
      <c r="C837" s="43" t="s">
        <v>2825</v>
      </c>
      <c r="D837" s="7" t="s">
        <v>123</v>
      </c>
      <c r="E837" s="7" t="s">
        <v>124</v>
      </c>
      <c r="F837" s="7" t="s">
        <v>125</v>
      </c>
      <c r="G837" s="7" t="e">
        <f t="shared" ca="1" si="33"/>
        <v>#NAME?</v>
      </c>
      <c r="H837" s="29" t="s">
        <v>218</v>
      </c>
      <c r="I837" s="29" t="s">
        <v>41</v>
      </c>
      <c r="J837" s="7" t="str">
        <f t="shared" si="37"/>
        <v>Não</v>
      </c>
      <c r="K837" s="30">
        <v>45422</v>
      </c>
      <c r="L837" s="30">
        <v>45457</v>
      </c>
      <c r="M837" s="7" t="s">
        <v>100</v>
      </c>
      <c r="N837" s="31">
        <v>1.2E-2</v>
      </c>
      <c r="O837" s="7" t="s">
        <v>41</v>
      </c>
      <c r="P837" s="32">
        <v>0</v>
      </c>
      <c r="Q837" s="33"/>
      <c r="R837" s="33" t="s">
        <v>2826</v>
      </c>
      <c r="S837" s="7" t="s">
        <v>220</v>
      </c>
      <c r="T837" s="6" t="s">
        <v>2824</v>
      </c>
      <c r="U837" s="7" t="s">
        <v>124</v>
      </c>
      <c r="V837" s="29" t="e">
        <f t="shared" ca="1" si="34"/>
        <v>#NAME?</v>
      </c>
      <c r="W837" s="7"/>
      <c r="X837" s="7" t="s">
        <v>32</v>
      </c>
      <c r="Y837" s="34"/>
      <c r="Z837" s="35"/>
      <c r="AA837" s="36">
        <v>45422</v>
      </c>
      <c r="AB837" s="37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>
        <v>0</v>
      </c>
      <c r="AW837" s="35">
        <v>0</v>
      </c>
      <c r="AX837" s="35">
        <v>0</v>
      </c>
      <c r="AY837" s="35">
        <v>0</v>
      </c>
      <c r="AZ837" s="35">
        <v>0</v>
      </c>
      <c r="BA837" s="35">
        <v>0</v>
      </c>
      <c r="BB837" s="35" t="e">
        <f t="array" aca="1" ref="BB837" ca="1">_xludf.XLOOKUP(C837,'PL TOTAL D0'!A:A,'PL TOTAL D0'!C:C,"")</f>
        <v>#NAME?</v>
      </c>
    </row>
    <row r="838" spans="1:54" ht="15.75" customHeight="1">
      <c r="A838" s="28" t="s">
        <v>18</v>
      </c>
      <c r="B838" s="3" t="s">
        <v>2827</v>
      </c>
      <c r="C838" s="4" t="s">
        <v>2828</v>
      </c>
      <c r="D838" s="7" t="s">
        <v>19</v>
      </c>
      <c r="E838" s="7" t="s">
        <v>20</v>
      </c>
      <c r="F838" s="7" t="s">
        <v>339</v>
      </c>
      <c r="G838" s="7" t="e">
        <f t="shared" ca="1" si="33"/>
        <v>#NAME?</v>
      </c>
      <c r="H838" s="29" t="s">
        <v>239</v>
      </c>
      <c r="I838" s="29" t="s">
        <v>286</v>
      </c>
      <c r="J838" s="7" t="str">
        <f t="shared" si="37"/>
        <v>Não</v>
      </c>
      <c r="K838" s="30">
        <v>45029</v>
      </c>
      <c r="L838" s="7"/>
      <c r="M838" s="7" t="s">
        <v>100</v>
      </c>
      <c r="N838" s="31">
        <v>1.2E-2</v>
      </c>
      <c r="O838" s="7" t="s">
        <v>41</v>
      </c>
      <c r="P838" s="32">
        <v>0</v>
      </c>
      <c r="Q838" s="33"/>
      <c r="R838" s="33" t="s">
        <v>2829</v>
      </c>
      <c r="S838" s="7" t="s">
        <v>220</v>
      </c>
      <c r="T838" s="7" t="s">
        <v>2830</v>
      </c>
      <c r="U838" s="7" t="s">
        <v>94</v>
      </c>
      <c r="V838" s="29" t="e">
        <f t="shared" ca="1" si="34"/>
        <v>#NAME?</v>
      </c>
      <c r="W838" s="7"/>
      <c r="X838" s="7"/>
      <c r="Y838" s="34" t="s">
        <v>222</v>
      </c>
      <c r="Z838" s="35"/>
      <c r="AA838" s="36">
        <v>45029</v>
      </c>
      <c r="AB838" s="37">
        <v>49075100009023</v>
      </c>
      <c r="AC838" s="35"/>
      <c r="AD838" s="35"/>
      <c r="AE838" s="35"/>
      <c r="AF838" s="35"/>
      <c r="AG838" s="35"/>
      <c r="AH838" s="35">
        <v>0</v>
      </c>
      <c r="AI838" s="35">
        <v>134455.91</v>
      </c>
      <c r="AJ838" s="35">
        <v>76467.350000000006</v>
      </c>
      <c r="AK838" s="35">
        <v>82627.98</v>
      </c>
      <c r="AL838" s="35">
        <v>83258.8</v>
      </c>
      <c r="AM838" s="35">
        <v>90781.64</v>
      </c>
      <c r="AN838" s="35">
        <v>91587.3</v>
      </c>
      <c r="AO838" s="35">
        <v>92396.3</v>
      </c>
      <c r="AP838" s="35">
        <v>120183.45</v>
      </c>
      <c r="AQ838" s="35">
        <v>121206.67</v>
      </c>
      <c r="AR838" s="35">
        <v>122210.89</v>
      </c>
      <c r="AS838" s="35">
        <v>133178.72</v>
      </c>
      <c r="AT838" s="35">
        <v>134379.96</v>
      </c>
      <c r="AU838" s="35">
        <v>135558.38</v>
      </c>
      <c r="AV838" s="35">
        <v>1160</v>
      </c>
      <c r="AW838" s="35">
        <v>0</v>
      </c>
      <c r="AX838" s="35">
        <v>0</v>
      </c>
      <c r="AY838" s="35">
        <v>0</v>
      </c>
      <c r="AZ838" s="35">
        <v>0</v>
      </c>
      <c r="BA838" s="35">
        <v>0</v>
      </c>
      <c r="BB838" s="35" t="e">
        <f t="array" aca="1" ref="BB838" ca="1">_xludf.XLOOKUP(C838,'PL TOTAL D0'!A:A,'PL TOTAL D0'!C:C,"")</f>
        <v>#NAME?</v>
      </c>
    </row>
    <row r="839" spans="1:54" ht="15.75" customHeight="1">
      <c r="A839" s="28" t="s">
        <v>18</v>
      </c>
      <c r="B839" s="3" t="s">
        <v>2831</v>
      </c>
      <c r="C839" s="4" t="s">
        <v>2832</v>
      </c>
      <c r="D839" s="7" t="s">
        <v>110</v>
      </c>
      <c r="E839" s="7" t="s">
        <v>38</v>
      </c>
      <c r="F839" s="7" t="s">
        <v>217</v>
      </c>
      <c r="G839" s="7" t="e">
        <f t="shared" ca="1" si="33"/>
        <v>#NAME?</v>
      </c>
      <c r="H839" s="29" t="s">
        <v>218</v>
      </c>
      <c r="I839" s="29" t="s">
        <v>41</v>
      </c>
      <c r="J839" s="7" t="str">
        <f t="shared" si="37"/>
        <v>Não</v>
      </c>
      <c r="K839" s="30">
        <v>45145</v>
      </c>
      <c r="L839" s="30">
        <v>45341</v>
      </c>
      <c r="M839" s="7" t="s">
        <v>28</v>
      </c>
      <c r="N839" s="31">
        <v>1.2E-2</v>
      </c>
      <c r="O839" s="7" t="s">
        <v>29</v>
      </c>
      <c r="P839" s="32">
        <v>0.1</v>
      </c>
      <c r="Q839" s="33"/>
      <c r="R839" s="33"/>
      <c r="S839" s="7" t="s">
        <v>220</v>
      </c>
      <c r="T839" s="7" t="s">
        <v>2833</v>
      </c>
      <c r="U839" s="7" t="s">
        <v>38</v>
      </c>
      <c r="V839" s="29" t="e">
        <f t="shared" ca="1" si="34"/>
        <v>#NAME?</v>
      </c>
      <c r="W839" s="7"/>
      <c r="X839" s="7"/>
      <c r="Y839" s="34"/>
      <c r="Z839" s="35"/>
      <c r="AA839" s="36">
        <v>45145</v>
      </c>
      <c r="AB839" s="37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>
        <v>847092.01</v>
      </c>
      <c r="AN839" s="35">
        <v>1054776.97</v>
      </c>
      <c r="AO839" s="35">
        <v>1054650.81</v>
      </c>
      <c r="AP839" s="35">
        <v>1072685.68</v>
      </c>
      <c r="AQ839" s="35">
        <v>1099271.98</v>
      </c>
      <c r="AR839" s="35">
        <v>1098794.75</v>
      </c>
      <c r="AS839" s="35">
        <v>0</v>
      </c>
      <c r="AT839" s="35">
        <v>0</v>
      </c>
      <c r="AU839" s="35">
        <v>0</v>
      </c>
      <c r="AV839" s="35">
        <v>0</v>
      </c>
      <c r="AW839" s="35">
        <v>0</v>
      </c>
      <c r="AX839" s="35">
        <v>0</v>
      </c>
      <c r="AY839" s="35">
        <v>0</v>
      </c>
      <c r="AZ839" s="35">
        <v>0</v>
      </c>
      <c r="BA839" s="35">
        <v>0</v>
      </c>
      <c r="BB839" s="35" t="e">
        <f t="array" aca="1" ref="BB839" ca="1">_xludf.XLOOKUP(C839,'PL TOTAL D0'!A:A,'PL TOTAL D0'!C:C,"")</f>
        <v>#NAME?</v>
      </c>
    </row>
    <row r="840" spans="1:54" ht="15.75" customHeight="1">
      <c r="A840" s="28" t="s">
        <v>18</v>
      </c>
      <c r="B840" s="17" t="s">
        <v>2831</v>
      </c>
      <c r="C840" s="15" t="s">
        <v>2834</v>
      </c>
      <c r="D840" s="7" t="s">
        <v>110</v>
      </c>
      <c r="E840" s="7" t="s">
        <v>38</v>
      </c>
      <c r="F840" s="7" t="s">
        <v>217</v>
      </c>
      <c r="G840" s="7" t="e">
        <f t="shared" ca="1" si="33"/>
        <v>#NAME?</v>
      </c>
      <c r="H840" s="29" t="s">
        <v>239</v>
      </c>
      <c r="I840" s="29" t="s">
        <v>240</v>
      </c>
      <c r="J840" s="7" t="str">
        <f t="shared" si="37"/>
        <v>Não</v>
      </c>
      <c r="K840" s="30">
        <v>45187</v>
      </c>
      <c r="L840" s="7"/>
      <c r="M840" s="7" t="s">
        <v>301</v>
      </c>
      <c r="N840" s="31">
        <v>1.4E-2</v>
      </c>
      <c r="O840" s="7" t="s">
        <v>29</v>
      </c>
      <c r="P840" s="32">
        <v>0.1</v>
      </c>
      <c r="Q840" s="33"/>
      <c r="R840" s="33"/>
      <c r="S840" s="7" t="s">
        <v>220</v>
      </c>
      <c r="T840" s="7" t="s">
        <v>2833</v>
      </c>
      <c r="U840" s="7" t="s">
        <v>38</v>
      </c>
      <c r="V840" s="29" t="e">
        <f t="shared" ca="1" si="34"/>
        <v>#NAME?</v>
      </c>
      <c r="W840" s="7"/>
      <c r="X840" s="7"/>
      <c r="Y840" s="34" t="s">
        <v>222</v>
      </c>
      <c r="Z840" s="35"/>
      <c r="AA840" s="36">
        <v>45187</v>
      </c>
      <c r="AB840" s="37">
        <v>49075100012083</v>
      </c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>
        <v>0</v>
      </c>
      <c r="AO840" s="35">
        <v>0</v>
      </c>
      <c r="AP840" s="35">
        <v>0</v>
      </c>
      <c r="AQ840" s="35">
        <v>0</v>
      </c>
      <c r="AR840" s="35">
        <v>0</v>
      </c>
      <c r="AS840" s="35">
        <v>0</v>
      </c>
      <c r="AT840" s="35">
        <v>0</v>
      </c>
      <c r="AU840" s="35">
        <v>0</v>
      </c>
      <c r="AV840" s="35">
        <v>0</v>
      </c>
      <c r="AW840" s="35">
        <v>0</v>
      </c>
      <c r="AX840" s="35">
        <v>0</v>
      </c>
      <c r="AY840" s="35">
        <v>0</v>
      </c>
      <c r="AZ840" s="35">
        <v>0</v>
      </c>
      <c r="BA840" s="35">
        <v>0</v>
      </c>
      <c r="BB840" s="35" t="e">
        <f t="array" aca="1" ref="BB840" ca="1">_xludf.XLOOKUP(C840,'PL TOTAL D0'!A:A,'PL TOTAL D0'!C:C,"")</f>
        <v>#NAME?</v>
      </c>
    </row>
    <row r="841" spans="1:54" ht="15.75" customHeight="1">
      <c r="A841" s="28" t="s">
        <v>18</v>
      </c>
      <c r="B841" s="3" t="s">
        <v>2835</v>
      </c>
      <c r="C841" s="4" t="s">
        <v>2836</v>
      </c>
      <c r="D841" s="7" t="s">
        <v>19</v>
      </c>
      <c r="E841" s="7" t="s">
        <v>124</v>
      </c>
      <c r="F841" s="7" t="s">
        <v>244</v>
      </c>
      <c r="G841" s="7" t="e">
        <f t="shared" ca="1" si="33"/>
        <v>#NAME?</v>
      </c>
      <c r="H841" s="29" t="s">
        <v>227</v>
      </c>
      <c r="I841" s="29" t="s">
        <v>41</v>
      </c>
      <c r="J841" s="7" t="str">
        <f t="shared" si="37"/>
        <v>Sim</v>
      </c>
      <c r="K841" s="30">
        <v>45282</v>
      </c>
      <c r="L841" s="7"/>
      <c r="M841" s="9" t="s">
        <v>433</v>
      </c>
      <c r="N841" s="10">
        <v>7.0000000000000001E-3</v>
      </c>
      <c r="O841" s="6" t="s">
        <v>41</v>
      </c>
      <c r="P841" s="11">
        <v>0</v>
      </c>
      <c r="Q841" s="47" t="s">
        <v>2837</v>
      </c>
      <c r="R841" s="47"/>
      <c r="S841" s="7" t="s">
        <v>220</v>
      </c>
      <c r="T841" s="7" t="s">
        <v>2838</v>
      </c>
      <c r="U841" s="7" t="s">
        <v>124</v>
      </c>
      <c r="V841" s="29" t="e">
        <f t="shared" ca="1" si="34"/>
        <v>#NAME?</v>
      </c>
      <c r="W841" s="7"/>
      <c r="X841" s="7"/>
      <c r="Y841" s="34" t="s">
        <v>222</v>
      </c>
      <c r="Z841" s="35"/>
      <c r="AA841" s="36">
        <v>45282</v>
      </c>
      <c r="AB841" s="37">
        <v>49075100013071</v>
      </c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>
        <v>100024.17</v>
      </c>
      <c r="AR841" s="35">
        <v>101072.51</v>
      </c>
      <c r="AS841" s="35">
        <v>101920.12</v>
      </c>
      <c r="AT841" s="35">
        <v>102856.91</v>
      </c>
      <c r="AU841" s="35">
        <v>103752.78</v>
      </c>
      <c r="AV841" s="35">
        <v>104522.4</v>
      </c>
      <c r="AW841" s="35">
        <v>105388.7</v>
      </c>
      <c r="AX841" s="35">
        <v>106321.1</v>
      </c>
      <c r="AY841" s="35">
        <v>107321.01</v>
      </c>
      <c r="AZ841" s="35">
        <v>108175.63</v>
      </c>
      <c r="BA841" s="35">
        <v>109116.42</v>
      </c>
      <c r="BB841" s="35" t="e">
        <f t="array" aca="1" ref="BB841" ca="1">_xludf.XLOOKUP(C841,'PL TOTAL D0'!A:A,'PL TOTAL D0'!C:C,"")</f>
        <v>#NAME?</v>
      </c>
    </row>
    <row r="842" spans="1:54" ht="15.75" customHeight="1">
      <c r="A842" s="28" t="s">
        <v>18</v>
      </c>
      <c r="B842" s="3" t="s">
        <v>2835</v>
      </c>
      <c r="C842" s="4" t="s">
        <v>2839</v>
      </c>
      <c r="D842" s="7" t="s">
        <v>19</v>
      </c>
      <c r="E842" s="7" t="s">
        <v>124</v>
      </c>
      <c r="F842" s="7" t="s">
        <v>244</v>
      </c>
      <c r="G842" s="7" t="e">
        <f t="shared" ca="1" si="33"/>
        <v>#NAME?</v>
      </c>
      <c r="H842" s="29" t="s">
        <v>227</v>
      </c>
      <c r="I842" s="29" t="s">
        <v>41</v>
      </c>
      <c r="J842" s="7" t="str">
        <f t="shared" si="37"/>
        <v>Sim</v>
      </c>
      <c r="K842" s="30">
        <v>45127</v>
      </c>
      <c r="L842" s="7"/>
      <c r="M842" s="7" t="s">
        <v>100</v>
      </c>
      <c r="N842" s="31">
        <v>1.2E-2</v>
      </c>
      <c r="O842" s="7" t="s">
        <v>41</v>
      </c>
      <c r="P842" s="32">
        <v>0</v>
      </c>
      <c r="Q842" s="47" t="s">
        <v>2840</v>
      </c>
      <c r="R842" s="47"/>
      <c r="S842" s="7" t="s">
        <v>220</v>
      </c>
      <c r="T842" s="7" t="s">
        <v>2838</v>
      </c>
      <c r="U842" s="7" t="s">
        <v>124</v>
      </c>
      <c r="V842" s="29" t="e">
        <f t="shared" ca="1" si="34"/>
        <v>#NAME?</v>
      </c>
      <c r="W842" s="7"/>
      <c r="X842" s="7"/>
      <c r="Y842" s="34" t="s">
        <v>222</v>
      </c>
      <c r="Z842" s="35"/>
      <c r="AA842" s="36">
        <v>45127</v>
      </c>
      <c r="AB842" s="37">
        <v>49075100008205</v>
      </c>
      <c r="AC842" s="35"/>
      <c r="AD842" s="35"/>
      <c r="AE842" s="35"/>
      <c r="AF842" s="35"/>
      <c r="AG842" s="35"/>
      <c r="AH842" s="35"/>
      <c r="AI842" s="35"/>
      <c r="AJ842" s="35"/>
      <c r="AK842" s="35">
        <v>0</v>
      </c>
      <c r="AL842" s="35">
        <v>1875447.01</v>
      </c>
      <c r="AM842" s="35">
        <v>1896446.3</v>
      </c>
      <c r="AN842" s="35">
        <v>1503271.83</v>
      </c>
      <c r="AO842" s="35">
        <v>1516384.23</v>
      </c>
      <c r="AP842" s="35">
        <v>1527561.79</v>
      </c>
      <c r="AQ842" s="35">
        <v>1800247.93</v>
      </c>
      <c r="AR842" s="35">
        <v>1809687.32</v>
      </c>
      <c r="AS842" s="35">
        <v>1813405.43</v>
      </c>
      <c r="AT842" s="35">
        <v>1823412.12</v>
      </c>
      <c r="AU842" s="35">
        <v>1826537.8</v>
      </c>
      <c r="AV842" s="35">
        <v>1833408</v>
      </c>
      <c r="AW842" s="35">
        <v>2138816</v>
      </c>
      <c r="AX842" s="35">
        <v>2099112</v>
      </c>
      <c r="AY842" s="35">
        <v>2112064.41</v>
      </c>
      <c r="AZ842" s="35">
        <v>1822305.67</v>
      </c>
      <c r="BA842" s="35">
        <v>1838239.96</v>
      </c>
      <c r="BB842" s="35" t="e">
        <f t="array" aca="1" ref="BB842" ca="1">_xludf.XLOOKUP(C842,'PL TOTAL D0'!A:A,'PL TOTAL D0'!C:C,"")</f>
        <v>#NAME?</v>
      </c>
    </row>
    <row r="843" spans="1:54" ht="15.75" customHeight="1">
      <c r="A843" s="28" t="s">
        <v>18</v>
      </c>
      <c r="B843" s="3" t="s">
        <v>2841</v>
      </c>
      <c r="C843" s="15" t="s">
        <v>2842</v>
      </c>
      <c r="D843" s="7" t="s">
        <v>19</v>
      </c>
      <c r="E843" s="7" t="s">
        <v>124</v>
      </c>
      <c r="F843" s="7" t="s">
        <v>238</v>
      </c>
      <c r="G843" s="7" t="e">
        <f t="shared" ca="1" si="33"/>
        <v>#NAME?</v>
      </c>
      <c r="H843" s="29" t="s">
        <v>227</v>
      </c>
      <c r="I843" s="29" t="s">
        <v>41</v>
      </c>
      <c r="J843" s="7" t="str">
        <f t="shared" si="37"/>
        <v>Não</v>
      </c>
      <c r="K843" s="30">
        <v>45246</v>
      </c>
      <c r="L843" s="7"/>
      <c r="M843" s="7" t="s">
        <v>138</v>
      </c>
      <c r="N843" s="31">
        <v>1.4999999999999999E-2</v>
      </c>
      <c r="O843" s="7" t="s">
        <v>29</v>
      </c>
      <c r="P843" s="32">
        <v>0.1</v>
      </c>
      <c r="Q843" s="47"/>
      <c r="R843" s="41" t="s">
        <v>2843</v>
      </c>
      <c r="S843" s="7" t="s">
        <v>220</v>
      </c>
      <c r="T843" s="7" t="s">
        <v>2844</v>
      </c>
      <c r="U843" s="7" t="s">
        <v>124</v>
      </c>
      <c r="V843" s="29" t="e">
        <f t="shared" ca="1" si="34"/>
        <v>#NAME?</v>
      </c>
      <c r="W843" s="7"/>
      <c r="X843" s="7"/>
      <c r="Y843" s="34" t="s">
        <v>222</v>
      </c>
      <c r="Z843" s="35"/>
      <c r="AA843" s="36">
        <v>45246</v>
      </c>
      <c r="AB843" s="37">
        <v>49075100012857</v>
      </c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>
        <v>0</v>
      </c>
      <c r="AQ843" s="35">
        <v>191604.91</v>
      </c>
      <c r="AR843" s="35">
        <v>231090.55</v>
      </c>
      <c r="AS843" s="35">
        <v>322944.63</v>
      </c>
      <c r="AT843" s="35">
        <v>325691.07</v>
      </c>
      <c r="AU843" s="35">
        <v>324436.52</v>
      </c>
      <c r="AV843" s="35">
        <v>323185.2</v>
      </c>
      <c r="AW843" s="35">
        <v>325243.3</v>
      </c>
      <c r="AX843" s="35">
        <v>241760.4</v>
      </c>
      <c r="AY843" s="35">
        <v>244551.64</v>
      </c>
      <c r="AZ843" s="35">
        <v>244230.5</v>
      </c>
      <c r="BA843" s="35">
        <v>242705.17</v>
      </c>
      <c r="BB843" s="35" t="e">
        <f t="array" aca="1" ref="BB843" ca="1">_xludf.XLOOKUP(C843,'PL TOTAL D0'!A:A,'PL TOTAL D0'!C:C,"")</f>
        <v>#NAME?</v>
      </c>
    </row>
    <row r="844" spans="1:54" ht="15.75" customHeight="1">
      <c r="A844" s="28" t="s">
        <v>18</v>
      </c>
      <c r="B844" s="3" t="s">
        <v>2845</v>
      </c>
      <c r="C844" s="4" t="s">
        <v>2846</v>
      </c>
      <c r="D844" s="7" t="s">
        <v>19</v>
      </c>
      <c r="E844" s="7" t="s">
        <v>20</v>
      </c>
      <c r="F844" s="7" t="s">
        <v>290</v>
      </c>
      <c r="G844" s="7" t="e">
        <f t="shared" ca="1" si="33"/>
        <v>#NAME?</v>
      </c>
      <c r="H844" s="29" t="s">
        <v>227</v>
      </c>
      <c r="I844" s="29" t="s">
        <v>41</v>
      </c>
      <c r="J844" s="7" t="str">
        <f t="shared" si="37"/>
        <v>Não</v>
      </c>
      <c r="K844" s="30">
        <v>45163</v>
      </c>
      <c r="L844" s="30"/>
      <c r="M844" s="7" t="s">
        <v>949</v>
      </c>
      <c r="N844" s="31">
        <v>7.0000000000000001E-3</v>
      </c>
      <c r="O844" s="7" t="s">
        <v>41</v>
      </c>
      <c r="P844" s="32">
        <v>0</v>
      </c>
      <c r="Q844" s="33"/>
      <c r="R844" s="33"/>
      <c r="S844" s="7" t="s">
        <v>220</v>
      </c>
      <c r="T844" s="7" t="s">
        <v>2847</v>
      </c>
      <c r="U844" s="7" t="s">
        <v>112</v>
      </c>
      <c r="V844" s="29" t="e">
        <f t="shared" ca="1" si="34"/>
        <v>#NAME?</v>
      </c>
      <c r="W844" s="7"/>
      <c r="X844" s="7"/>
      <c r="Y844" s="34" t="s">
        <v>222</v>
      </c>
      <c r="Z844" s="35"/>
      <c r="AA844" s="36">
        <v>45163</v>
      </c>
      <c r="AB844" s="37">
        <v>49075100006301</v>
      </c>
      <c r="AC844" s="35"/>
      <c r="AD844" s="35"/>
      <c r="AE844" s="35"/>
      <c r="AF844" s="35"/>
      <c r="AG844" s="35"/>
      <c r="AH844" s="35"/>
      <c r="AI844" s="35"/>
      <c r="AJ844" s="35"/>
      <c r="AK844" s="35">
        <v>0</v>
      </c>
      <c r="AL844" s="35">
        <v>0</v>
      </c>
      <c r="AM844" s="35">
        <v>232512.44</v>
      </c>
      <c r="AN844" s="35">
        <v>234923.98</v>
      </c>
      <c r="AO844" s="35">
        <v>237389.47</v>
      </c>
      <c r="AP844" s="35">
        <v>239009.45</v>
      </c>
      <c r="AQ844" s="35">
        <v>241044.65</v>
      </c>
      <c r="AR844" s="35">
        <v>243169.14</v>
      </c>
      <c r="AS844" s="35">
        <v>244996.03</v>
      </c>
      <c r="AT844" s="35">
        <v>247051.88</v>
      </c>
      <c r="AU844" s="35">
        <v>249136.81</v>
      </c>
      <c r="AV844" s="35">
        <v>251061.3</v>
      </c>
      <c r="AW844" s="35">
        <v>252946.6</v>
      </c>
      <c r="AX844" s="35">
        <v>255031.7</v>
      </c>
      <c r="AY844" s="35">
        <v>257235.34</v>
      </c>
      <c r="AZ844" s="35">
        <v>259220.2</v>
      </c>
      <c r="BA844" s="35">
        <v>261508.16</v>
      </c>
      <c r="BB844" s="35" t="e">
        <f t="array" aca="1" ref="BB844" ca="1">_xludf.XLOOKUP(C844,'PL TOTAL D0'!A:A,'PL TOTAL D0'!C:C,"")</f>
        <v>#NAME?</v>
      </c>
    </row>
    <row r="845" spans="1:54" ht="15.75" customHeight="1">
      <c r="A845" s="28" t="s">
        <v>18</v>
      </c>
      <c r="B845" s="186" t="s">
        <v>2848</v>
      </c>
      <c r="C845" s="44" t="s">
        <v>2849</v>
      </c>
      <c r="D845" s="7" t="s">
        <v>19</v>
      </c>
      <c r="E845" s="7" t="s">
        <v>20</v>
      </c>
      <c r="F845" s="7" t="s">
        <v>339</v>
      </c>
      <c r="G845" s="7" t="e">
        <f t="shared" ca="1" si="33"/>
        <v>#NAME?</v>
      </c>
      <c r="H845" s="29" t="s">
        <v>227</v>
      </c>
      <c r="I845" s="29" t="s">
        <v>41</v>
      </c>
      <c r="J845" s="7" t="str">
        <f t="shared" si="37"/>
        <v>Sim</v>
      </c>
      <c r="K845" s="30">
        <v>45190</v>
      </c>
      <c r="L845" s="30"/>
      <c r="M845" s="7" t="s">
        <v>100</v>
      </c>
      <c r="N845" s="31">
        <v>1.2E-2</v>
      </c>
      <c r="O845" s="7" t="s">
        <v>41</v>
      </c>
      <c r="P845" s="32">
        <v>0</v>
      </c>
      <c r="Q845" s="47" t="s">
        <v>2850</v>
      </c>
      <c r="R845" s="33"/>
      <c r="S845" s="7" t="s">
        <v>220</v>
      </c>
      <c r="T845" s="7" t="s">
        <v>2851</v>
      </c>
      <c r="U845" s="7" t="s">
        <v>31</v>
      </c>
      <c r="V845" s="29" t="e">
        <f t="shared" ca="1" si="34"/>
        <v>#NAME?</v>
      </c>
      <c r="W845" s="7"/>
      <c r="X845" s="7"/>
      <c r="Y845" s="34" t="s">
        <v>222</v>
      </c>
      <c r="Z845" s="35"/>
      <c r="AA845" s="36">
        <v>45190</v>
      </c>
      <c r="AB845" s="37">
        <v>49075100012091</v>
      </c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>
        <v>50021.25</v>
      </c>
      <c r="AO845" s="35">
        <v>450886.23</v>
      </c>
      <c r="AP845" s="35">
        <v>454556.5</v>
      </c>
      <c r="AQ845" s="35">
        <v>456141.06</v>
      </c>
      <c r="AR845" s="35">
        <v>459171.94</v>
      </c>
      <c r="AS845" s="35">
        <v>445108.27</v>
      </c>
      <c r="AT845" s="35">
        <v>438530.77</v>
      </c>
      <c r="AU845" s="35">
        <v>433722.6</v>
      </c>
      <c r="AV845" s="35">
        <v>411920.8</v>
      </c>
      <c r="AW845" s="35">
        <v>403187.20000000001</v>
      </c>
      <c r="AX845" s="35">
        <v>388234.7</v>
      </c>
      <c r="AY845" s="35">
        <v>377400.15</v>
      </c>
      <c r="AZ845" s="35">
        <v>364543.98</v>
      </c>
      <c r="BA845" s="35">
        <v>345565.45</v>
      </c>
      <c r="BB845" s="35" t="e">
        <f t="array" aca="1" ref="BB845" ca="1">_xludf.XLOOKUP(C845,'PL TOTAL D0'!A:A,'PL TOTAL D0'!C:C,"")</f>
        <v>#NAME?</v>
      </c>
    </row>
    <row r="846" spans="1:54" ht="15.75" customHeight="1">
      <c r="A846" s="28" t="s">
        <v>18</v>
      </c>
      <c r="B846" s="186" t="s">
        <v>2852</v>
      </c>
      <c r="C846" s="44" t="s">
        <v>2853</v>
      </c>
      <c r="D846" s="7" t="s">
        <v>225</v>
      </c>
      <c r="E846" s="7" t="s">
        <v>124</v>
      </c>
      <c r="F846" s="7" t="s">
        <v>226</v>
      </c>
      <c r="G846" s="7" t="e">
        <f t="shared" ca="1" si="33"/>
        <v>#NAME?</v>
      </c>
      <c r="H846" s="29" t="s">
        <v>227</v>
      </c>
      <c r="I846" s="29" t="s">
        <v>41</v>
      </c>
      <c r="J846" s="7" t="str">
        <f t="shared" si="37"/>
        <v>Sim</v>
      </c>
      <c r="K846" s="30">
        <v>45566</v>
      </c>
      <c r="L846" s="30"/>
      <c r="M846" s="7" t="s">
        <v>100</v>
      </c>
      <c r="N846" s="31">
        <v>1.2E-2</v>
      </c>
      <c r="O846" s="7" t="s">
        <v>41</v>
      </c>
      <c r="P846" s="32">
        <v>0</v>
      </c>
      <c r="Q846" s="47" t="s">
        <v>2854</v>
      </c>
      <c r="R846" s="33"/>
      <c r="S846" s="7" t="s">
        <v>220</v>
      </c>
      <c r="T846" s="7" t="s">
        <v>2855</v>
      </c>
      <c r="U846" s="7" t="s">
        <v>124</v>
      </c>
      <c r="V846" s="29" t="e">
        <f t="shared" ca="1" si="34"/>
        <v>#NAME?</v>
      </c>
      <c r="W846" s="7"/>
      <c r="X846" s="7" t="s">
        <v>230</v>
      </c>
      <c r="Y846" s="34"/>
      <c r="Z846" s="35"/>
      <c r="AA846" s="35"/>
      <c r="AB846" s="37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>
        <v>50406.38</v>
      </c>
      <c r="BB846" s="35" t="e">
        <f t="array" aca="1" ref="BB846" ca="1">_xludf.XLOOKUP(C846,'PL TOTAL D0'!A:A,'PL TOTAL D0'!C:C,"")</f>
        <v>#NAME?</v>
      </c>
    </row>
    <row r="847" spans="1:54" ht="15.75" customHeight="1">
      <c r="A847" s="28" t="s">
        <v>18</v>
      </c>
      <c r="B847" s="3" t="s">
        <v>2856</v>
      </c>
      <c r="C847" s="4" t="s">
        <v>2857</v>
      </c>
      <c r="D847" s="7" t="s">
        <v>19</v>
      </c>
      <c r="E847" s="7" t="s">
        <v>38</v>
      </c>
      <c r="F847" s="7" t="s">
        <v>285</v>
      </c>
      <c r="G847" s="7" t="e">
        <f t="shared" ca="1" si="33"/>
        <v>#NAME?</v>
      </c>
      <c r="H847" s="29" t="s">
        <v>227</v>
      </c>
      <c r="I847" s="29" t="s">
        <v>41</v>
      </c>
      <c r="J847" s="7" t="str">
        <f t="shared" si="37"/>
        <v>Não</v>
      </c>
      <c r="K847" s="30">
        <v>45042</v>
      </c>
      <c r="L847" s="7"/>
      <c r="M847" s="7" t="s">
        <v>138</v>
      </c>
      <c r="N847" s="31">
        <v>1.4999999999999999E-2</v>
      </c>
      <c r="O847" s="7" t="s">
        <v>29</v>
      </c>
      <c r="P847" s="32">
        <v>0.1</v>
      </c>
      <c r="Q847" s="33"/>
      <c r="R847" s="33"/>
      <c r="S847" s="7" t="s">
        <v>220</v>
      </c>
      <c r="T847" s="7" t="s">
        <v>2858</v>
      </c>
      <c r="U847" s="7" t="s">
        <v>38</v>
      </c>
      <c r="V847" s="29" t="e">
        <f t="shared" ca="1" si="34"/>
        <v>#NAME?</v>
      </c>
      <c r="W847" s="7"/>
      <c r="X847" s="7"/>
      <c r="Y847" s="34" t="s">
        <v>330</v>
      </c>
      <c r="Z847" s="35"/>
      <c r="AA847" s="36">
        <v>45042</v>
      </c>
      <c r="AB847" s="37">
        <v>49075100004692</v>
      </c>
      <c r="AC847" s="35"/>
      <c r="AD847" s="35"/>
      <c r="AE847" s="35"/>
      <c r="AF847" s="35"/>
      <c r="AG847" s="35"/>
      <c r="AH847" s="35"/>
      <c r="AI847" s="35">
        <v>112366.37</v>
      </c>
      <c r="AJ847" s="35">
        <v>113918.96</v>
      </c>
      <c r="AK847" s="35">
        <v>200612.93</v>
      </c>
      <c r="AL847" s="35">
        <v>282738</v>
      </c>
      <c r="AM847" s="35">
        <v>231160.19</v>
      </c>
      <c r="AN847" s="35">
        <v>181973.47</v>
      </c>
      <c r="AO847" s="35">
        <v>181576.12</v>
      </c>
      <c r="AP847" s="35">
        <v>134747.78</v>
      </c>
      <c r="AQ847" s="35">
        <v>87143.73</v>
      </c>
      <c r="AR847" s="35">
        <v>7174.63</v>
      </c>
      <c r="AS847" s="35">
        <v>7279.92</v>
      </c>
      <c r="AT847" s="35">
        <v>7323.91</v>
      </c>
      <c r="AU847" s="35">
        <v>7373.52</v>
      </c>
      <c r="AV847" s="35">
        <v>7413.53</v>
      </c>
      <c r="AW847" s="35">
        <v>7460.79</v>
      </c>
      <c r="AX847" s="35">
        <v>17560.939999999999</v>
      </c>
      <c r="AY847" s="35">
        <v>17693.52</v>
      </c>
      <c r="AZ847" s="35">
        <v>7725.91</v>
      </c>
      <c r="BA847" s="35">
        <v>7782.81</v>
      </c>
      <c r="BB847" s="35" t="e">
        <f t="array" aca="1" ref="BB847" ca="1">_xludf.XLOOKUP(C847,'PL TOTAL D0'!A:A,'PL TOTAL D0'!C:C,"")</f>
        <v>#NAME?</v>
      </c>
    </row>
    <row r="848" spans="1:54" ht="15.75" customHeight="1">
      <c r="A848" s="28" t="s">
        <v>18</v>
      </c>
      <c r="B848" s="42" t="s">
        <v>2859</v>
      </c>
      <c r="C848" s="43" t="s">
        <v>2860</v>
      </c>
      <c r="D848" s="7" t="s">
        <v>19</v>
      </c>
      <c r="E848" s="7" t="s">
        <v>38</v>
      </c>
      <c r="F848" s="7" t="s">
        <v>99</v>
      </c>
      <c r="G848" s="7" t="e">
        <f t="shared" ca="1" si="33"/>
        <v>#NAME?</v>
      </c>
      <c r="H848" s="29" t="s">
        <v>218</v>
      </c>
      <c r="I848" s="29" t="s">
        <v>41</v>
      </c>
      <c r="J848" s="7" t="str">
        <f t="shared" si="37"/>
        <v>Não</v>
      </c>
      <c r="K848" s="30">
        <v>45385</v>
      </c>
      <c r="L848" s="30">
        <v>45414</v>
      </c>
      <c r="M848" s="7" t="s">
        <v>87</v>
      </c>
      <c r="N848" s="31">
        <v>0</v>
      </c>
      <c r="O848" s="7" t="s">
        <v>41</v>
      </c>
      <c r="P848" s="32">
        <v>0</v>
      </c>
      <c r="Q848" s="41"/>
      <c r="R848" s="33"/>
      <c r="S848" s="7" t="s">
        <v>220</v>
      </c>
      <c r="T848" s="12" t="s">
        <v>2861</v>
      </c>
      <c r="U848" s="7" t="s">
        <v>38</v>
      </c>
      <c r="V848" s="29" t="e">
        <f t="shared" ca="1" si="34"/>
        <v>#NAME?</v>
      </c>
      <c r="W848" s="7"/>
      <c r="X848" s="7"/>
      <c r="Y848" s="34"/>
      <c r="Z848" s="35"/>
      <c r="AA848" s="36">
        <v>45385</v>
      </c>
      <c r="AB848" s="37">
        <v>49075100014213</v>
      </c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>
        <v>0</v>
      </c>
      <c r="AV848" s="35">
        <v>0</v>
      </c>
      <c r="AW848" s="35">
        <v>0</v>
      </c>
      <c r="AX848" s="35">
        <v>0</v>
      </c>
      <c r="AY848" s="35">
        <v>0</v>
      </c>
      <c r="AZ848" s="35">
        <v>0</v>
      </c>
      <c r="BA848" s="35">
        <v>0</v>
      </c>
      <c r="BB848" s="35" t="e">
        <f t="array" aca="1" ref="BB848" ca="1">_xludf.XLOOKUP(C848,'PL TOTAL D0'!A:A,'PL TOTAL D0'!C:C,"")</f>
        <v>#NAME?</v>
      </c>
    </row>
    <row r="849" spans="1:54" ht="15.75" customHeight="1">
      <c r="A849" s="28" t="s">
        <v>18</v>
      </c>
      <c r="B849" s="3" t="s">
        <v>2862</v>
      </c>
      <c r="C849" s="62" t="s">
        <v>2863</v>
      </c>
      <c r="D849" s="7" t="s">
        <v>19</v>
      </c>
      <c r="E849" s="7" t="s">
        <v>20</v>
      </c>
      <c r="F849" s="7" t="s">
        <v>290</v>
      </c>
      <c r="G849" s="7" t="e">
        <f t="shared" ca="1" si="33"/>
        <v>#NAME?</v>
      </c>
      <c r="H849" s="29" t="s">
        <v>245</v>
      </c>
      <c r="I849" s="29" t="s">
        <v>41</v>
      </c>
      <c r="J849" s="7" t="str">
        <f t="shared" si="37"/>
        <v>Não</v>
      </c>
      <c r="K849" s="30">
        <v>45604</v>
      </c>
      <c r="L849" s="7"/>
      <c r="M849" s="7" t="s">
        <v>28</v>
      </c>
      <c r="N849" s="31">
        <v>1.2E-2</v>
      </c>
      <c r="O849" s="7" t="s">
        <v>29</v>
      </c>
      <c r="P849" s="32">
        <v>0.1</v>
      </c>
      <c r="Q849" s="33"/>
      <c r="R849" s="33"/>
      <c r="S849" s="7" t="s">
        <v>220</v>
      </c>
      <c r="T849" s="7" t="s">
        <v>2864</v>
      </c>
      <c r="U849" s="7" t="s">
        <v>94</v>
      </c>
      <c r="V849" s="29" t="e">
        <f t="shared" ca="1" si="34"/>
        <v>#NAME?</v>
      </c>
      <c r="W849" s="7"/>
      <c r="X849" s="7" t="s">
        <v>230</v>
      </c>
      <c r="Y849" s="34"/>
      <c r="Z849" s="35"/>
      <c r="AA849" s="36"/>
      <c r="AB849" s="37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 t="e">
        <f t="array" aca="1" ref="BB849" ca="1">_xludf.XLOOKUP(C849,'PL TOTAL D0'!A:A,'PL TOTAL D0'!C:C,"")</f>
        <v>#NAME?</v>
      </c>
    </row>
    <row r="850" spans="1:54" ht="15.75" customHeight="1">
      <c r="A850" s="28" t="s">
        <v>18</v>
      </c>
      <c r="B850" s="14" t="s">
        <v>2865</v>
      </c>
      <c r="C850" s="4" t="s">
        <v>2866</v>
      </c>
      <c r="D850" s="7" t="s">
        <v>19</v>
      </c>
      <c r="E850" s="7" t="s">
        <v>124</v>
      </c>
      <c r="F850" s="7" t="s">
        <v>2106</v>
      </c>
      <c r="G850" s="7" t="e">
        <f t="shared" ca="1" si="33"/>
        <v>#NAME?</v>
      </c>
      <c r="H850" s="29" t="s">
        <v>239</v>
      </c>
      <c r="I850" s="29" t="s">
        <v>240</v>
      </c>
      <c r="J850" s="7" t="str">
        <f t="shared" si="37"/>
        <v>Não</v>
      </c>
      <c r="K850" s="30">
        <v>45099</v>
      </c>
      <c r="L850" s="30"/>
      <c r="M850" s="7" t="s">
        <v>138</v>
      </c>
      <c r="N850" s="31">
        <v>1.4999999999999999E-2</v>
      </c>
      <c r="O850" s="7" t="s">
        <v>29</v>
      </c>
      <c r="P850" s="32">
        <v>0.1</v>
      </c>
      <c r="Q850" s="33"/>
      <c r="R850" s="33"/>
      <c r="S850" s="7" t="s">
        <v>220</v>
      </c>
      <c r="T850" s="7" t="s">
        <v>2867</v>
      </c>
      <c r="U850" s="7" t="s">
        <v>124</v>
      </c>
      <c r="V850" s="29" t="e">
        <f t="shared" ca="1" si="34"/>
        <v>#NAME?</v>
      </c>
      <c r="W850" s="7"/>
      <c r="X850" s="7"/>
      <c r="Y850" s="34" t="s">
        <v>222</v>
      </c>
      <c r="Z850" s="35"/>
      <c r="AA850" s="36">
        <v>45099</v>
      </c>
      <c r="AB850" s="37">
        <v>49075100013918</v>
      </c>
      <c r="AC850" s="35"/>
      <c r="AD850" s="35"/>
      <c r="AE850" s="35"/>
      <c r="AF850" s="35"/>
      <c r="AG850" s="35">
        <v>15000</v>
      </c>
      <c r="AH850" s="35">
        <v>15000</v>
      </c>
      <c r="AI850" s="35">
        <v>15000</v>
      </c>
      <c r="AJ850" s="35">
        <v>15000</v>
      </c>
      <c r="AK850" s="35">
        <v>15046.9</v>
      </c>
      <c r="AL850" s="35">
        <v>0.01</v>
      </c>
      <c r="AM850" s="35">
        <v>0</v>
      </c>
      <c r="AN850" s="35">
        <v>0</v>
      </c>
      <c r="AO850" s="35">
        <v>0</v>
      </c>
      <c r="AP850" s="35">
        <v>0.01</v>
      </c>
      <c r="AQ850" s="35">
        <v>0.01</v>
      </c>
      <c r="AR850" s="35">
        <v>0.01</v>
      </c>
      <c r="AS850" s="35">
        <v>0.01</v>
      </c>
      <c r="AT850" s="35">
        <v>0.01</v>
      </c>
      <c r="AU850" s="35">
        <v>0.01</v>
      </c>
      <c r="AV850" s="35">
        <v>0.01</v>
      </c>
      <c r="AW850" s="35">
        <v>0.01</v>
      </c>
      <c r="AX850" s="35">
        <v>0.01</v>
      </c>
      <c r="AY850" s="35">
        <v>0.01</v>
      </c>
      <c r="AZ850" s="35">
        <v>0.01</v>
      </c>
      <c r="BA850" s="35">
        <v>0.01</v>
      </c>
      <c r="BB850" s="35" t="e">
        <f t="array" aca="1" ref="BB850" ca="1">_xludf.XLOOKUP(C850,'PL TOTAL D0'!A:A,'PL TOTAL D0'!C:C,"")</f>
        <v>#NAME?</v>
      </c>
    </row>
    <row r="851" spans="1:54" ht="15.75" customHeight="1">
      <c r="A851" s="28" t="s">
        <v>18</v>
      </c>
      <c r="B851" s="14" t="s">
        <v>2868</v>
      </c>
      <c r="C851" s="4" t="s">
        <v>2869</v>
      </c>
      <c r="D851" s="7" t="s">
        <v>19</v>
      </c>
      <c r="E851" s="7" t="s">
        <v>20</v>
      </c>
      <c r="F851" s="7" t="s">
        <v>339</v>
      </c>
      <c r="G851" s="7" t="e">
        <f t="shared" ca="1" si="33"/>
        <v>#NAME?</v>
      </c>
      <c r="H851" s="29" t="s">
        <v>227</v>
      </c>
      <c r="I851" s="29" t="s">
        <v>41</v>
      </c>
      <c r="J851" s="7" t="str">
        <f t="shared" si="37"/>
        <v>Não</v>
      </c>
      <c r="K851" s="30">
        <v>45576</v>
      </c>
      <c r="L851" s="30"/>
      <c r="M851" s="7" t="s">
        <v>28</v>
      </c>
      <c r="N851" s="31">
        <v>1.2E-2</v>
      </c>
      <c r="O851" s="7" t="s">
        <v>29</v>
      </c>
      <c r="P851" s="32">
        <v>0.1</v>
      </c>
      <c r="Q851" s="33"/>
      <c r="R851" s="33"/>
      <c r="S851" s="7" t="s">
        <v>220</v>
      </c>
      <c r="T851" s="7" t="s">
        <v>2870</v>
      </c>
      <c r="U851" s="7" t="s">
        <v>94</v>
      </c>
      <c r="V851" s="29" t="e">
        <f t="shared" ca="1" si="34"/>
        <v>#NAME?</v>
      </c>
      <c r="W851" s="7"/>
      <c r="X851" s="7" t="s">
        <v>49</v>
      </c>
      <c r="Y851" s="34"/>
      <c r="Z851" s="35"/>
      <c r="AA851" s="36"/>
      <c r="AB851" s="37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>
        <v>984436.11</v>
      </c>
      <c r="BB851" s="35" t="e">
        <f t="array" aca="1" ref="BB851" ca="1">_xludf.XLOOKUP(C851,'PL TOTAL D0'!A:A,'PL TOTAL D0'!C:C,"")</f>
        <v>#NAME?</v>
      </c>
    </row>
    <row r="852" spans="1:54" ht="15.75" customHeight="1">
      <c r="A852" s="28" t="s">
        <v>18</v>
      </c>
      <c r="B852" s="17" t="s">
        <v>2871</v>
      </c>
      <c r="C852" s="51" t="s">
        <v>2872</v>
      </c>
      <c r="D852" s="7" t="s">
        <v>19</v>
      </c>
      <c r="E852" s="7" t="s">
        <v>38</v>
      </c>
      <c r="F852" s="7" t="s">
        <v>99</v>
      </c>
      <c r="G852" s="7" t="e">
        <f t="shared" ca="1" si="33"/>
        <v>#NAME?</v>
      </c>
      <c r="H852" s="29" t="s">
        <v>218</v>
      </c>
      <c r="I852" s="29" t="s">
        <v>41</v>
      </c>
      <c r="J852" s="7" t="str">
        <f>IF(R852=0,"Não","Sim")</f>
        <v>Sim</v>
      </c>
      <c r="K852" s="30">
        <v>45175</v>
      </c>
      <c r="L852" s="30">
        <v>45411</v>
      </c>
      <c r="M852" s="7" t="s">
        <v>334</v>
      </c>
      <c r="N852" s="31">
        <v>8.0000000000000002E-3</v>
      </c>
      <c r="O852" s="7" t="s">
        <v>335</v>
      </c>
      <c r="P852" s="32">
        <v>0.1</v>
      </c>
      <c r="Q852" s="86"/>
      <c r="R852" s="33" t="s">
        <v>386</v>
      </c>
      <c r="S852" s="7" t="s">
        <v>220</v>
      </c>
      <c r="T852" s="7" t="s">
        <v>2873</v>
      </c>
      <c r="U852" s="7" t="s">
        <v>955</v>
      </c>
      <c r="V852" s="29" t="e">
        <f t="shared" ca="1" si="34"/>
        <v>#NAME?</v>
      </c>
      <c r="W852" s="7"/>
      <c r="X852" s="7"/>
      <c r="Y852" s="34" t="s">
        <v>222</v>
      </c>
      <c r="Z852" s="35"/>
      <c r="AA852" s="36">
        <v>45175</v>
      </c>
      <c r="AB852" s="37">
        <v>49075100012113</v>
      </c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>
        <v>0</v>
      </c>
      <c r="AN852" s="35">
        <v>193844.4</v>
      </c>
      <c r="AO852" s="35">
        <v>201445.17</v>
      </c>
      <c r="AP852" s="35">
        <v>205170</v>
      </c>
      <c r="AQ852" s="35">
        <v>209842.97</v>
      </c>
      <c r="AR852" s="35">
        <v>210504.58</v>
      </c>
      <c r="AS852" s="35">
        <v>0</v>
      </c>
      <c r="AT852" s="35">
        <v>0</v>
      </c>
      <c r="AU852" s="35">
        <v>0</v>
      </c>
      <c r="AV852" s="35">
        <v>0</v>
      </c>
      <c r="AW852" s="35">
        <v>0</v>
      </c>
      <c r="AX852" s="35">
        <v>0</v>
      </c>
      <c r="AY852" s="35">
        <v>0</v>
      </c>
      <c r="AZ852" s="35">
        <v>0</v>
      </c>
      <c r="BA852" s="35">
        <v>0</v>
      </c>
      <c r="BB852" s="35" t="e">
        <f t="array" aca="1" ref="BB852" ca="1">_xludf.XLOOKUP(C852,'PL TOTAL D0'!A:A,'PL TOTAL D0'!C:C,"")</f>
        <v>#NAME?</v>
      </c>
    </row>
    <row r="853" spans="1:54" ht="15.75" customHeight="1">
      <c r="A853" s="28" t="s">
        <v>18</v>
      </c>
      <c r="B853" s="14" t="s">
        <v>2874</v>
      </c>
      <c r="C853" s="4" t="s">
        <v>2875</v>
      </c>
      <c r="D853" s="7" t="s">
        <v>19</v>
      </c>
      <c r="E853" s="7" t="s">
        <v>124</v>
      </c>
      <c r="F853" s="7" t="s">
        <v>354</v>
      </c>
      <c r="G853" s="7" t="e">
        <f t="shared" ca="1" si="33"/>
        <v>#NAME?</v>
      </c>
      <c r="H853" s="29" t="s">
        <v>239</v>
      </c>
      <c r="I853" s="29" t="s">
        <v>240</v>
      </c>
      <c r="J853" s="7" t="str">
        <f>IF(Q853=0,"Não","Sim")</f>
        <v>Não</v>
      </c>
      <c r="K853" s="30">
        <v>44959</v>
      </c>
      <c r="L853" s="7"/>
      <c r="M853" s="7" t="s">
        <v>100</v>
      </c>
      <c r="N853" s="31">
        <v>1.2E-2</v>
      </c>
      <c r="O853" s="7" t="s">
        <v>41</v>
      </c>
      <c r="P853" s="32">
        <v>0</v>
      </c>
      <c r="Q853" s="33"/>
      <c r="R853" s="33"/>
      <c r="S853" s="7" t="s">
        <v>220</v>
      </c>
      <c r="T853" s="7" t="s">
        <v>2876</v>
      </c>
      <c r="U853" s="7" t="s">
        <v>124</v>
      </c>
      <c r="V853" s="29" t="e">
        <f t="shared" ca="1" si="34"/>
        <v>#NAME?</v>
      </c>
      <c r="W853" s="7"/>
      <c r="X853" s="7"/>
      <c r="Y853" s="34" t="s">
        <v>222</v>
      </c>
      <c r="Z853" s="35"/>
      <c r="AA853" s="36">
        <v>44959</v>
      </c>
      <c r="AB853" s="37">
        <v>49075100004651</v>
      </c>
      <c r="AC853" s="35"/>
      <c r="AD853" s="35"/>
      <c r="AE853" s="35"/>
      <c r="AF853" s="35">
        <v>0</v>
      </c>
      <c r="AG853" s="35">
        <v>2010017.61</v>
      </c>
      <c r="AH853" s="35">
        <v>2031340.41</v>
      </c>
      <c r="AI853" s="35">
        <v>2045094.56</v>
      </c>
      <c r="AJ853" s="35">
        <v>2066995.05</v>
      </c>
      <c r="AK853" s="35">
        <v>2086021.94</v>
      </c>
      <c r="AL853" s="35">
        <v>2104306.92</v>
      </c>
      <c r="AM853" s="35">
        <v>2124517.67</v>
      </c>
      <c r="AN853" s="35">
        <v>2141809.61</v>
      </c>
      <c r="AO853" s="35">
        <v>2160907.4900000002</v>
      </c>
      <c r="AP853" s="35">
        <v>2176880.2599999998</v>
      </c>
      <c r="AQ853" s="35">
        <v>2193936.2200000002</v>
      </c>
      <c r="AR853" s="35">
        <v>2213182.04</v>
      </c>
      <c r="AS853" s="35">
        <v>2224003.2799999998</v>
      </c>
      <c r="AT853" s="35">
        <v>2241552.06</v>
      </c>
      <c r="AU853" s="35">
        <v>1531733.78</v>
      </c>
      <c r="AV853" s="35">
        <v>1540547</v>
      </c>
      <c r="AW853" s="35">
        <v>1553698</v>
      </c>
      <c r="AX853" s="35">
        <v>0</v>
      </c>
      <c r="AY853" s="35">
        <v>1</v>
      </c>
      <c r="AZ853" s="35">
        <v>1</v>
      </c>
      <c r="BA853" s="35">
        <v>1</v>
      </c>
      <c r="BB853" s="35" t="e">
        <f t="array" aca="1" ref="BB853" ca="1">_xludf.XLOOKUP(C853,'PL TOTAL D0'!A:A,'PL TOTAL D0'!C:C,"")</f>
        <v>#NAME?</v>
      </c>
    </row>
    <row r="854" spans="1:54" ht="15.75" customHeight="1">
      <c r="A854" s="28" t="s">
        <v>18</v>
      </c>
      <c r="B854" s="14" t="s">
        <v>2877</v>
      </c>
      <c r="C854" s="4" t="s">
        <v>2878</v>
      </c>
      <c r="D854" s="7" t="s">
        <v>110</v>
      </c>
      <c r="E854" s="7" t="s">
        <v>38</v>
      </c>
      <c r="F854" s="7" t="s">
        <v>2879</v>
      </c>
      <c r="G854" s="7" t="e">
        <f t="shared" ca="1" si="33"/>
        <v>#NAME?</v>
      </c>
      <c r="H854" s="29" t="s">
        <v>218</v>
      </c>
      <c r="I854" s="29" t="s">
        <v>41</v>
      </c>
      <c r="J854" s="7" t="s">
        <v>1211</v>
      </c>
      <c r="K854" s="30">
        <v>45365</v>
      </c>
      <c r="L854" s="30">
        <v>45464</v>
      </c>
      <c r="M854" s="7" t="s">
        <v>1212</v>
      </c>
      <c r="N854" s="31">
        <v>0.01</v>
      </c>
      <c r="O854" s="7" t="s">
        <v>41</v>
      </c>
      <c r="P854" s="32">
        <v>0</v>
      </c>
      <c r="Q854" s="33"/>
      <c r="R854" s="33" t="s">
        <v>2880</v>
      </c>
      <c r="S854" s="7" t="s">
        <v>220</v>
      </c>
      <c r="T854" s="7" t="s">
        <v>2881</v>
      </c>
      <c r="U854" s="7" t="s">
        <v>38</v>
      </c>
      <c r="V854" s="29" t="e">
        <f t="shared" ca="1" si="34"/>
        <v>#NAME?</v>
      </c>
      <c r="W854" s="7"/>
      <c r="X854" s="7"/>
      <c r="Y854" s="34"/>
      <c r="Z854" s="35"/>
      <c r="AA854" s="36">
        <v>45365</v>
      </c>
      <c r="AB854" s="37">
        <v>49075100013969</v>
      </c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>
        <v>759514.93</v>
      </c>
      <c r="AU854" s="35">
        <v>756778.1</v>
      </c>
      <c r="AV854" s="35">
        <v>655418.6</v>
      </c>
      <c r="AW854" s="35">
        <v>0</v>
      </c>
      <c r="AX854" s="35">
        <v>0</v>
      </c>
      <c r="AY854" s="35">
        <v>0</v>
      </c>
      <c r="AZ854" s="35">
        <v>0</v>
      </c>
      <c r="BA854" s="35">
        <v>0</v>
      </c>
      <c r="BB854" s="35" t="e">
        <f t="array" aca="1" ref="BB854" ca="1">_xludf.XLOOKUP(C854,'PL TOTAL D0'!A:A,'PL TOTAL D0'!C:C,"")</f>
        <v>#NAME?</v>
      </c>
    </row>
    <row r="855" spans="1:54" ht="15.75" customHeight="1">
      <c r="A855" s="28" t="s">
        <v>18</v>
      </c>
      <c r="B855" s="14" t="s">
        <v>2882</v>
      </c>
      <c r="C855" s="4" t="s">
        <v>2883</v>
      </c>
      <c r="D855" s="7" t="s">
        <v>19</v>
      </c>
      <c r="E855" s="7" t="s">
        <v>124</v>
      </c>
      <c r="F855" s="7" t="s">
        <v>238</v>
      </c>
      <c r="G855" s="7" t="e">
        <f t="shared" ca="1" si="33"/>
        <v>#NAME?</v>
      </c>
      <c r="H855" s="29" t="s">
        <v>239</v>
      </c>
      <c r="I855" s="29" t="s">
        <v>286</v>
      </c>
      <c r="J855" s="7" t="str">
        <f t="shared" ref="J855:J870" si="38">IF(Q855=0,"Não","Sim")</f>
        <v>Não</v>
      </c>
      <c r="K855" s="30">
        <v>44957</v>
      </c>
      <c r="L855" s="7"/>
      <c r="M855" s="7" t="s">
        <v>100</v>
      </c>
      <c r="N855" s="31">
        <v>0.01</v>
      </c>
      <c r="O855" s="7" t="s">
        <v>41</v>
      </c>
      <c r="P855" s="32">
        <v>0</v>
      </c>
      <c r="Q855" s="33"/>
      <c r="R855" s="33" t="s">
        <v>1015</v>
      </c>
      <c r="S855" s="7" t="s">
        <v>220</v>
      </c>
      <c r="T855" s="7" t="s">
        <v>2884</v>
      </c>
      <c r="U855" s="7" t="s">
        <v>124</v>
      </c>
      <c r="V855" s="29" t="e">
        <f t="shared" ca="1" si="34"/>
        <v>#NAME?</v>
      </c>
      <c r="W855" s="7"/>
      <c r="X855" s="7"/>
      <c r="Y855" s="34" t="s">
        <v>330</v>
      </c>
      <c r="Z855" s="35"/>
      <c r="AA855" s="36">
        <v>44957</v>
      </c>
      <c r="AB855" s="37">
        <v>49075100006512</v>
      </c>
      <c r="AC855" s="35"/>
      <c r="AD855" s="35"/>
      <c r="AE855" s="35"/>
      <c r="AF855" s="35">
        <v>367453.7</v>
      </c>
      <c r="AG855" s="35">
        <v>371328.96</v>
      </c>
      <c r="AH855" s="35">
        <v>376736.61</v>
      </c>
      <c r="AI855" s="35">
        <v>377025.32</v>
      </c>
      <c r="AJ855" s="35">
        <v>378013.16</v>
      </c>
      <c r="AK855" s="35">
        <v>375411.82</v>
      </c>
      <c r="AL855" s="35">
        <v>376086.9</v>
      </c>
      <c r="AM855" s="35">
        <v>375895.74</v>
      </c>
      <c r="AN855" s="35">
        <v>373156.75</v>
      </c>
      <c r="AO855" s="35">
        <v>369535.58</v>
      </c>
      <c r="AP855" s="35">
        <v>368890.63</v>
      </c>
      <c r="AQ855" s="35">
        <v>370566.31</v>
      </c>
      <c r="AR855" s="35">
        <v>371332.54</v>
      </c>
      <c r="AS855" s="35">
        <v>360194.42</v>
      </c>
      <c r="AT855" s="35">
        <v>357875.71</v>
      </c>
      <c r="AU855" s="35">
        <v>302413.17</v>
      </c>
      <c r="AV855" s="35">
        <v>297869.3</v>
      </c>
      <c r="AW855" s="35">
        <v>280188.09999999998</v>
      </c>
      <c r="AX855" s="35">
        <v>0</v>
      </c>
      <c r="AY855" s="35">
        <v>0.16</v>
      </c>
      <c r="AZ855" s="35">
        <v>0.16</v>
      </c>
      <c r="BA855" s="35">
        <v>0.16</v>
      </c>
      <c r="BB855" s="35" t="e">
        <f t="array" aca="1" ref="BB855" ca="1">_xludf.XLOOKUP(C855,'PL TOTAL D0'!A:A,'PL TOTAL D0'!C:C,"")</f>
        <v>#NAME?</v>
      </c>
    </row>
    <row r="856" spans="1:54" ht="15.75" customHeight="1">
      <c r="A856" s="28" t="s">
        <v>18</v>
      </c>
      <c r="B856" s="14" t="s">
        <v>2885</v>
      </c>
      <c r="C856" s="4" t="s">
        <v>2886</v>
      </c>
      <c r="D856" s="7" t="s">
        <v>19</v>
      </c>
      <c r="E856" s="7" t="s">
        <v>38</v>
      </c>
      <c r="F856" s="7" t="s">
        <v>1068</v>
      </c>
      <c r="G856" s="7" t="e">
        <f t="shared" ca="1" si="33"/>
        <v>#NAME?</v>
      </c>
      <c r="H856" s="29" t="s">
        <v>227</v>
      </c>
      <c r="I856" s="29" t="s">
        <v>41</v>
      </c>
      <c r="J856" s="7" t="str">
        <f t="shared" si="38"/>
        <v>Não</v>
      </c>
      <c r="K856" s="30">
        <v>45518</v>
      </c>
      <c r="L856" s="7"/>
      <c r="M856" s="7" t="s">
        <v>100</v>
      </c>
      <c r="N856" s="31">
        <v>1.2E-2</v>
      </c>
      <c r="O856" s="7" t="s">
        <v>41</v>
      </c>
      <c r="P856" s="32">
        <v>0</v>
      </c>
      <c r="Q856" s="33"/>
      <c r="R856" s="33"/>
      <c r="S856" s="7" t="s">
        <v>220</v>
      </c>
      <c r="T856" s="7" t="s">
        <v>2887</v>
      </c>
      <c r="U856" s="7" t="s">
        <v>38</v>
      </c>
      <c r="V856" s="29" t="e">
        <f t="shared" ca="1" si="34"/>
        <v>#NAME?</v>
      </c>
      <c r="W856" s="7"/>
      <c r="X856" s="7" t="s">
        <v>230</v>
      </c>
      <c r="Y856" s="34" t="s">
        <v>330</v>
      </c>
      <c r="Z856" s="35"/>
      <c r="AA856" s="35"/>
      <c r="AB856" s="37">
        <v>49075100015643</v>
      </c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>
        <v>30130.639999999999</v>
      </c>
      <c r="AZ856" s="35">
        <v>30356.36</v>
      </c>
      <c r="BA856" s="35">
        <v>30633.7</v>
      </c>
      <c r="BB856" s="35" t="e">
        <f t="array" aca="1" ref="BB856" ca="1">_xludf.XLOOKUP(C856,'PL TOTAL D0'!A:A,'PL TOTAL D0'!C:C,"")</f>
        <v>#NAME?</v>
      </c>
    </row>
    <row r="857" spans="1:54" ht="15.75" customHeight="1">
      <c r="A857" s="28" t="s">
        <v>18</v>
      </c>
      <c r="B857" s="3" t="s">
        <v>2888</v>
      </c>
      <c r="C857" s="4" t="s">
        <v>2889</v>
      </c>
      <c r="D857" s="7" t="s">
        <v>19</v>
      </c>
      <c r="E857" s="7" t="s">
        <v>124</v>
      </c>
      <c r="F857" s="7" t="s">
        <v>238</v>
      </c>
      <c r="G857" s="7" t="e">
        <f t="shared" ca="1" si="33"/>
        <v>#NAME?</v>
      </c>
      <c r="H857" s="29" t="s">
        <v>239</v>
      </c>
      <c r="I857" s="29" t="s">
        <v>240</v>
      </c>
      <c r="J857" s="7" t="str">
        <f t="shared" si="38"/>
        <v>Não</v>
      </c>
      <c r="K857" s="30">
        <v>45163</v>
      </c>
      <c r="L857" s="7"/>
      <c r="M857" s="7" t="s">
        <v>100</v>
      </c>
      <c r="N857" s="31">
        <v>1.2E-2</v>
      </c>
      <c r="O857" s="7" t="s">
        <v>41</v>
      </c>
      <c r="P857" s="32">
        <v>0</v>
      </c>
      <c r="Q857" s="33"/>
      <c r="R857" s="33"/>
      <c r="S857" s="7" t="s">
        <v>220</v>
      </c>
      <c r="T857" s="7" t="s">
        <v>2890</v>
      </c>
      <c r="U857" s="7" t="s">
        <v>124</v>
      </c>
      <c r="V857" s="29" t="e">
        <f t="shared" ca="1" si="34"/>
        <v>#NAME?</v>
      </c>
      <c r="W857" s="7"/>
      <c r="X857" s="7"/>
      <c r="Y857" s="34" t="s">
        <v>222</v>
      </c>
      <c r="Z857" s="35"/>
      <c r="AA857" s="36">
        <v>45163</v>
      </c>
      <c r="AB857" s="37">
        <v>49075100009473</v>
      </c>
      <c r="AC857" s="35"/>
      <c r="AD857" s="35"/>
      <c r="AE857" s="35"/>
      <c r="AF857" s="35"/>
      <c r="AG857" s="35"/>
      <c r="AH857" s="35"/>
      <c r="AI857" s="35"/>
      <c r="AJ857" s="35"/>
      <c r="AK857" s="35"/>
      <c r="AL857" s="35">
        <v>0</v>
      </c>
      <c r="AM857" s="35">
        <v>47901.55</v>
      </c>
      <c r="AN857" s="35">
        <v>48256.88</v>
      </c>
      <c r="AO857" s="35">
        <v>48591.25</v>
      </c>
      <c r="AP857" s="35">
        <v>48964.38</v>
      </c>
      <c r="AQ857" s="35">
        <v>49359</v>
      </c>
      <c r="AR857" s="35">
        <v>59863.5</v>
      </c>
      <c r="AS857" s="35">
        <v>68398.09</v>
      </c>
      <c r="AT857" s="35">
        <v>69000.88</v>
      </c>
      <c r="AU857" s="35">
        <v>69574.13</v>
      </c>
      <c r="AV857" s="35">
        <v>70142.12</v>
      </c>
      <c r="AW857" s="35">
        <v>70349.279999999999</v>
      </c>
      <c r="AX857" s="35">
        <v>70956.52</v>
      </c>
      <c r="AY857" s="35">
        <v>71537.66</v>
      </c>
      <c r="AZ857" s="35">
        <v>71986.240000000005</v>
      </c>
      <c r="BA857" s="35">
        <v>72663.78</v>
      </c>
      <c r="BB857" s="35" t="e">
        <f t="array" aca="1" ref="BB857" ca="1">_xludf.XLOOKUP(C857,'PL TOTAL D0'!A:A,'PL TOTAL D0'!C:C,"")</f>
        <v>#NAME?</v>
      </c>
    </row>
    <row r="858" spans="1:54" ht="15.75" customHeight="1">
      <c r="A858" s="28" t="s">
        <v>18</v>
      </c>
      <c r="B858" s="42" t="s">
        <v>2891</v>
      </c>
      <c r="C858" s="43" t="s">
        <v>2892</v>
      </c>
      <c r="D858" s="7" t="s">
        <v>19</v>
      </c>
      <c r="E858" s="7" t="s">
        <v>124</v>
      </c>
      <c r="F858" s="7" t="s">
        <v>354</v>
      </c>
      <c r="G858" s="7" t="e">
        <f t="shared" ca="1" si="33"/>
        <v>#NAME?</v>
      </c>
      <c r="H858" s="29" t="s">
        <v>227</v>
      </c>
      <c r="I858" s="29" t="s">
        <v>41</v>
      </c>
      <c r="J858" s="7" t="str">
        <f t="shared" si="38"/>
        <v>Sim</v>
      </c>
      <c r="K858" s="30">
        <v>45446</v>
      </c>
      <c r="L858" s="7"/>
      <c r="M858" s="85" t="s">
        <v>547</v>
      </c>
      <c r="N858" s="58">
        <v>7.0000000000000001E-3</v>
      </c>
      <c r="O858" s="59" t="s">
        <v>41</v>
      </c>
      <c r="P858" s="60">
        <v>0</v>
      </c>
      <c r="Q858" s="33" t="s">
        <v>2893</v>
      </c>
      <c r="R858" s="33"/>
      <c r="S858" s="7" t="s">
        <v>264</v>
      </c>
      <c r="T858" s="12" t="s">
        <v>2894</v>
      </c>
      <c r="U858" s="7" t="s">
        <v>124</v>
      </c>
      <c r="V858" s="29" t="e">
        <f t="shared" ca="1" si="34"/>
        <v>#NAME?</v>
      </c>
      <c r="W858" s="7"/>
      <c r="X858" s="7" t="s">
        <v>230</v>
      </c>
      <c r="Y858" s="34" t="s">
        <v>222</v>
      </c>
      <c r="Z858" s="35"/>
      <c r="AA858" s="36">
        <v>45446</v>
      </c>
      <c r="AB858" s="37">
        <v>49075100014991</v>
      </c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>
        <v>503028.1</v>
      </c>
      <c r="AX858" s="35">
        <v>2017493</v>
      </c>
      <c r="AY858" s="35">
        <v>1529108.38</v>
      </c>
      <c r="AZ858" s="35">
        <v>531056.89</v>
      </c>
      <c r="BA858" s="35">
        <v>535622.75</v>
      </c>
      <c r="BB858" s="35" t="e">
        <f t="array" aca="1" ref="BB858" ca="1">_xludf.XLOOKUP(C858,'PL TOTAL D0'!A:A,'PL TOTAL D0'!C:C,"")</f>
        <v>#NAME?</v>
      </c>
    </row>
    <row r="859" spans="1:54" ht="15.75" customHeight="1">
      <c r="A859" s="28" t="s">
        <v>18</v>
      </c>
      <c r="B859" s="14" t="s">
        <v>2895</v>
      </c>
      <c r="C859" s="4" t="s">
        <v>2896</v>
      </c>
      <c r="D859" s="7" t="s">
        <v>19</v>
      </c>
      <c r="E859" s="7" t="s">
        <v>31</v>
      </c>
      <c r="F859" s="7" t="s">
        <v>738</v>
      </c>
      <c r="G859" s="7" t="e">
        <f t="shared" ca="1" si="33"/>
        <v>#NAME?</v>
      </c>
      <c r="H859" s="29" t="s">
        <v>227</v>
      </c>
      <c r="I859" s="29" t="s">
        <v>41</v>
      </c>
      <c r="J859" s="7" t="str">
        <f t="shared" si="38"/>
        <v>Não</v>
      </c>
      <c r="K859" s="30">
        <v>45348</v>
      </c>
      <c r="L859" s="7"/>
      <c r="M859" s="7" t="s">
        <v>132</v>
      </c>
      <c r="N859" s="31">
        <v>2.5000000000000001E-2</v>
      </c>
      <c r="O859" s="7" t="s">
        <v>260</v>
      </c>
      <c r="P859" s="32">
        <v>0.2</v>
      </c>
      <c r="Q859" s="33"/>
      <c r="R859" s="33" t="s">
        <v>2897</v>
      </c>
      <c r="S859" s="7" t="s">
        <v>220</v>
      </c>
      <c r="T859" s="7" t="s">
        <v>2898</v>
      </c>
      <c r="U859" s="7" t="s">
        <v>31</v>
      </c>
      <c r="V859" s="29" t="e">
        <f t="shared" ca="1" si="34"/>
        <v>#NAME?</v>
      </c>
      <c r="W859" s="7"/>
      <c r="X859" s="7"/>
      <c r="Y859" s="34" t="s">
        <v>222</v>
      </c>
      <c r="Z859" s="35"/>
      <c r="AA859" s="36">
        <v>45348</v>
      </c>
      <c r="AB859" s="37">
        <v>49075100013527</v>
      </c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>
        <v>177833.16</v>
      </c>
      <c r="AT859" s="35">
        <v>180938.03</v>
      </c>
      <c r="AU859" s="35">
        <v>173455.26</v>
      </c>
      <c r="AV859" s="35">
        <v>168089.1</v>
      </c>
      <c r="AW859" s="35">
        <v>168367.9</v>
      </c>
      <c r="AX859" s="35">
        <v>172973.9</v>
      </c>
      <c r="AY859" s="35">
        <v>176604.23</v>
      </c>
      <c r="AZ859" s="35">
        <v>173034.9</v>
      </c>
      <c r="BA859" s="35">
        <v>165663.34</v>
      </c>
      <c r="BB859" s="35" t="e">
        <f t="array" aca="1" ref="BB859" ca="1">_xludf.XLOOKUP(C859,'PL TOTAL D0'!A:A,'PL TOTAL D0'!C:C,"")</f>
        <v>#NAME?</v>
      </c>
    </row>
    <row r="860" spans="1:54" ht="15.75" customHeight="1">
      <c r="A860" s="28" t="s">
        <v>18</v>
      </c>
      <c r="B860" s="14" t="s">
        <v>2895</v>
      </c>
      <c r="C860" s="4" t="s">
        <v>2899</v>
      </c>
      <c r="D860" s="7" t="s">
        <v>19</v>
      </c>
      <c r="E860" s="7" t="s">
        <v>31</v>
      </c>
      <c r="F860" s="7" t="s">
        <v>738</v>
      </c>
      <c r="G860" s="7" t="e">
        <f t="shared" ca="1" si="33"/>
        <v>#NAME?</v>
      </c>
      <c r="H860" s="29" t="s">
        <v>227</v>
      </c>
      <c r="I860" s="29" t="s">
        <v>41</v>
      </c>
      <c r="J860" s="7" t="str">
        <f t="shared" si="38"/>
        <v>Não</v>
      </c>
      <c r="K860" s="30">
        <v>44998</v>
      </c>
      <c r="L860" s="7"/>
      <c r="M860" s="7" t="s">
        <v>100</v>
      </c>
      <c r="N860" s="31">
        <v>1.2E-2</v>
      </c>
      <c r="O860" s="7" t="s">
        <v>41</v>
      </c>
      <c r="P860" s="32">
        <v>0</v>
      </c>
      <c r="Q860" s="33"/>
      <c r="R860" s="33" t="s">
        <v>2900</v>
      </c>
      <c r="S860" s="7" t="s">
        <v>220</v>
      </c>
      <c r="T860" s="7" t="s">
        <v>2901</v>
      </c>
      <c r="U860" s="7" t="s">
        <v>31</v>
      </c>
      <c r="V860" s="29" t="e">
        <f t="shared" ca="1" si="34"/>
        <v>#NAME?</v>
      </c>
      <c r="W860" s="7"/>
      <c r="X860" s="7"/>
      <c r="Y860" s="34" t="s">
        <v>222</v>
      </c>
      <c r="Z860" s="35"/>
      <c r="AA860" s="36">
        <v>44998</v>
      </c>
      <c r="AB860" s="37">
        <v>49075100008728</v>
      </c>
      <c r="AC860" s="35"/>
      <c r="AD860" s="35"/>
      <c r="AE860" s="35"/>
      <c r="AF860" s="35"/>
      <c r="AG860" s="35">
        <v>4066.02</v>
      </c>
      <c r="AH860" s="35">
        <v>119885.32</v>
      </c>
      <c r="AI860" s="35">
        <v>120387.26</v>
      </c>
      <c r="AJ860" s="35">
        <v>122550.79</v>
      </c>
      <c r="AK860" s="35">
        <v>124736.01</v>
      </c>
      <c r="AL860" s="35">
        <v>126205.58</v>
      </c>
      <c r="AM860" s="35">
        <v>126009.64</v>
      </c>
      <c r="AN860" s="35">
        <v>238439.05</v>
      </c>
      <c r="AO860" s="35">
        <v>238416.3</v>
      </c>
      <c r="AP860" s="35">
        <v>243583.02</v>
      </c>
      <c r="AQ860" s="35">
        <v>248332.55</v>
      </c>
      <c r="AR860" s="35">
        <v>244038.43</v>
      </c>
      <c r="AS860" s="35">
        <v>167467.49</v>
      </c>
      <c r="AT860" s="35">
        <v>168695.58</v>
      </c>
      <c r="AU860" s="35">
        <v>169793.89</v>
      </c>
      <c r="AV860" s="35">
        <v>171131.9</v>
      </c>
      <c r="AW860" s="35">
        <v>172418.8</v>
      </c>
      <c r="AX860" s="35">
        <v>173808.5</v>
      </c>
      <c r="AY860" s="35">
        <v>174320.1</v>
      </c>
      <c r="AZ860" s="35">
        <v>175086.26</v>
      </c>
      <c r="BA860" s="35">
        <v>176757.99</v>
      </c>
      <c r="BB860" s="35" t="e">
        <f t="array" aca="1" ref="BB860" ca="1">_xludf.XLOOKUP(C860,'PL TOTAL D0'!A:A,'PL TOTAL D0'!C:C,"")</f>
        <v>#NAME?</v>
      </c>
    </row>
    <row r="861" spans="1:54" ht="15.75" customHeight="1">
      <c r="A861" s="28" t="s">
        <v>18</v>
      </c>
      <c r="B861" s="3" t="s">
        <v>2902</v>
      </c>
      <c r="C861" s="4" t="s">
        <v>2903</v>
      </c>
      <c r="D861" s="7" t="s">
        <v>123</v>
      </c>
      <c r="E861" s="7" t="s">
        <v>124</v>
      </c>
      <c r="F861" s="7" t="s">
        <v>125</v>
      </c>
      <c r="G861" s="7" t="e">
        <f t="shared" ca="1" si="33"/>
        <v>#NAME?</v>
      </c>
      <c r="H861" s="29" t="s">
        <v>227</v>
      </c>
      <c r="I861" s="29" t="s">
        <v>41</v>
      </c>
      <c r="J861" s="7" t="str">
        <f t="shared" si="38"/>
        <v>Não</v>
      </c>
      <c r="K861" s="30">
        <v>45253</v>
      </c>
      <c r="L861" s="7"/>
      <c r="M861" s="7" t="s">
        <v>100</v>
      </c>
      <c r="N861" s="10">
        <v>1.2E-2</v>
      </c>
      <c r="O861" s="6" t="s">
        <v>41</v>
      </c>
      <c r="P861" s="11">
        <v>0</v>
      </c>
      <c r="Q861" s="33"/>
      <c r="R861" s="33"/>
      <c r="S861" s="7" t="s">
        <v>220</v>
      </c>
      <c r="T861" s="7" t="s">
        <v>2904</v>
      </c>
      <c r="U861" s="7" t="s">
        <v>124</v>
      </c>
      <c r="V861" s="29" t="e">
        <f t="shared" ca="1" si="34"/>
        <v>#NAME?</v>
      </c>
      <c r="W861" s="7"/>
      <c r="X861" s="7"/>
      <c r="Y861" s="34" t="s">
        <v>222</v>
      </c>
      <c r="Z861" s="35"/>
      <c r="AA861" s="36">
        <v>45253</v>
      </c>
      <c r="AB861" s="37">
        <v>49075100012865</v>
      </c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>
        <v>170070.52</v>
      </c>
      <c r="AQ861" s="35">
        <v>171445.43</v>
      </c>
      <c r="AR861" s="35">
        <v>607050.12</v>
      </c>
      <c r="AS861" s="35">
        <v>615015.19999999995</v>
      </c>
      <c r="AT861" s="35">
        <v>623702.06999999995</v>
      </c>
      <c r="AU861" s="35">
        <v>977080.97</v>
      </c>
      <c r="AV861" s="35">
        <v>990953.2</v>
      </c>
      <c r="AW861" s="35">
        <v>1003964</v>
      </c>
      <c r="AX861" s="35">
        <v>1008605</v>
      </c>
      <c r="AY861" s="35">
        <v>1031201.35</v>
      </c>
      <c r="AZ861" s="35">
        <v>1032975.68</v>
      </c>
      <c r="BA861" s="35">
        <v>1051387.96</v>
      </c>
      <c r="BB861" s="35" t="e">
        <f t="array" aca="1" ref="BB861" ca="1">_xludf.XLOOKUP(C861,'PL TOTAL D0'!A:A,'PL TOTAL D0'!C:C,"")</f>
        <v>#NAME?</v>
      </c>
    </row>
    <row r="862" spans="1:54" ht="15.75" customHeight="1">
      <c r="A862" s="28" t="s">
        <v>18</v>
      </c>
      <c r="B862" s="14" t="s">
        <v>2905</v>
      </c>
      <c r="C862" s="4" t="s">
        <v>2906</v>
      </c>
      <c r="D862" s="7" t="s">
        <v>19</v>
      </c>
      <c r="E862" s="7" t="s">
        <v>20</v>
      </c>
      <c r="F862" s="7" t="s">
        <v>290</v>
      </c>
      <c r="G862" s="7" t="e">
        <f t="shared" ca="1" si="33"/>
        <v>#NAME?</v>
      </c>
      <c r="H862" s="29" t="s">
        <v>239</v>
      </c>
      <c r="I862" s="29" t="s">
        <v>240</v>
      </c>
      <c r="J862" s="7" t="str">
        <f t="shared" si="38"/>
        <v>Não</v>
      </c>
      <c r="K862" s="30">
        <v>45008</v>
      </c>
      <c r="L862" s="7"/>
      <c r="M862" s="7" t="s">
        <v>334</v>
      </c>
      <c r="N862" s="31">
        <v>8.0000000000000002E-3</v>
      </c>
      <c r="O862" s="7" t="s">
        <v>335</v>
      </c>
      <c r="P862" s="32">
        <v>0.1</v>
      </c>
      <c r="Q862" s="33"/>
      <c r="R862" s="33"/>
      <c r="S862" s="7" t="s">
        <v>220</v>
      </c>
      <c r="T862" s="7" t="s">
        <v>2907</v>
      </c>
      <c r="U862" s="7" t="s">
        <v>94</v>
      </c>
      <c r="V862" s="29" t="e">
        <f t="shared" ca="1" si="34"/>
        <v>#NAME?</v>
      </c>
      <c r="W862" s="7"/>
      <c r="X862" s="7"/>
      <c r="Y862" s="34" t="s">
        <v>222</v>
      </c>
      <c r="Z862" s="35"/>
      <c r="AA862" s="36">
        <v>45008</v>
      </c>
      <c r="AB862" s="37">
        <v>49075100007128</v>
      </c>
      <c r="AC862" s="35"/>
      <c r="AD862" s="35"/>
      <c r="AE862" s="35"/>
      <c r="AF862" s="35"/>
      <c r="AG862" s="35"/>
      <c r="AH862" s="35">
        <v>163277.32999999999</v>
      </c>
      <c r="AI862" s="35">
        <v>169594.56</v>
      </c>
      <c r="AJ862" s="35">
        <v>180521.59</v>
      </c>
      <c r="AK862" s="35">
        <v>184229.48</v>
      </c>
      <c r="AL862" s="35">
        <v>191310.25</v>
      </c>
      <c r="AM862" s="35">
        <v>207176.92</v>
      </c>
      <c r="AN862" s="35">
        <v>205472.06</v>
      </c>
      <c r="AO862" s="35">
        <v>200959.98</v>
      </c>
      <c r="AP862" s="35">
        <v>204814.37</v>
      </c>
      <c r="AQ862" s="35">
        <v>213492.69</v>
      </c>
      <c r="AR862" s="35">
        <v>213961.05</v>
      </c>
      <c r="AS862" s="35">
        <v>214669.12</v>
      </c>
      <c r="AT862" s="35">
        <v>214690.42</v>
      </c>
      <c r="AU862" s="35">
        <v>213125.79</v>
      </c>
      <c r="AV862" s="35">
        <v>213944.5</v>
      </c>
      <c r="AW862" s="35">
        <v>214275</v>
      </c>
      <c r="AX862" s="35">
        <v>214050.8</v>
      </c>
      <c r="AY862" s="35">
        <v>216666.14</v>
      </c>
      <c r="AZ862" s="35">
        <v>211925.88</v>
      </c>
      <c r="BA862" s="35">
        <v>0</v>
      </c>
      <c r="BB862" s="35" t="e">
        <f t="array" aca="1" ref="BB862" ca="1">_xludf.XLOOKUP(C862,'PL TOTAL D0'!A:A,'PL TOTAL D0'!C:C,"")</f>
        <v>#NAME?</v>
      </c>
    </row>
    <row r="863" spans="1:54" ht="15.75" customHeight="1">
      <c r="A863" s="28" t="s">
        <v>18</v>
      </c>
      <c r="B863" s="14" t="s">
        <v>2905</v>
      </c>
      <c r="C863" s="4" t="s">
        <v>2908</v>
      </c>
      <c r="D863" s="7" t="s">
        <v>19</v>
      </c>
      <c r="E863" s="7" t="s">
        <v>20</v>
      </c>
      <c r="F863" s="7" t="s">
        <v>290</v>
      </c>
      <c r="G863" s="7" t="e">
        <f t="shared" ca="1" si="33"/>
        <v>#NAME?</v>
      </c>
      <c r="H863" s="29" t="s">
        <v>227</v>
      </c>
      <c r="I863" s="29" t="s">
        <v>41</v>
      </c>
      <c r="J863" s="7" t="str">
        <f t="shared" si="38"/>
        <v>Não</v>
      </c>
      <c r="K863" s="30">
        <v>45065</v>
      </c>
      <c r="L863" s="7"/>
      <c r="M863" s="7" t="s">
        <v>132</v>
      </c>
      <c r="N863" s="31">
        <v>2.5000000000000001E-2</v>
      </c>
      <c r="O863" s="7" t="s">
        <v>260</v>
      </c>
      <c r="P863" s="32">
        <v>0.2</v>
      </c>
      <c r="Q863" s="33"/>
      <c r="R863" s="33"/>
      <c r="S863" s="7" t="s">
        <v>220</v>
      </c>
      <c r="T863" s="7" t="s">
        <v>2907</v>
      </c>
      <c r="U863" s="7" t="s">
        <v>94</v>
      </c>
      <c r="V863" s="29" t="e">
        <f t="shared" ca="1" si="34"/>
        <v>#NAME?</v>
      </c>
      <c r="W863" s="7"/>
      <c r="X863" s="7"/>
      <c r="Y863" s="34" t="s">
        <v>222</v>
      </c>
      <c r="Z863" s="35"/>
      <c r="AA863" s="36">
        <v>45065</v>
      </c>
      <c r="AB863" s="37">
        <v>49075100008469</v>
      </c>
      <c r="AC863" s="35"/>
      <c r="AD863" s="35"/>
      <c r="AE863" s="35"/>
      <c r="AF863" s="35"/>
      <c r="AG863" s="35"/>
      <c r="AH863" s="35">
        <v>0</v>
      </c>
      <c r="AI863" s="35">
        <v>0</v>
      </c>
      <c r="AJ863" s="35">
        <v>36143.78</v>
      </c>
      <c r="AK863" s="35">
        <v>149606.67000000001</v>
      </c>
      <c r="AL863" s="35">
        <v>196044.31</v>
      </c>
      <c r="AM863" s="35">
        <v>200551.99</v>
      </c>
      <c r="AN863" s="35">
        <v>200139.34</v>
      </c>
      <c r="AO863" s="35">
        <v>191279.63</v>
      </c>
      <c r="AP863" s="35">
        <v>205527</v>
      </c>
      <c r="AQ863" s="35">
        <v>215348.53</v>
      </c>
      <c r="AR863" s="35">
        <v>200476.15</v>
      </c>
      <c r="AS863" s="35">
        <v>203263.17</v>
      </c>
      <c r="AT863" s="35">
        <v>206222.73</v>
      </c>
      <c r="AU863" s="35">
        <v>197992.05</v>
      </c>
      <c r="AV863" s="35">
        <v>192081.4</v>
      </c>
      <c r="AW863" s="35">
        <v>192412.9</v>
      </c>
      <c r="AX863" s="35">
        <v>197680.9</v>
      </c>
      <c r="AY863" s="35">
        <v>201835.32</v>
      </c>
      <c r="AZ863" s="35">
        <v>197764.74</v>
      </c>
      <c r="BA863" s="35">
        <v>1554.8</v>
      </c>
      <c r="BB863" s="35" t="e">
        <f t="array" aca="1" ref="BB863" ca="1">_xludf.XLOOKUP(C863,'PL TOTAL D0'!A:A,'PL TOTAL D0'!C:C,"")</f>
        <v>#NAME?</v>
      </c>
    </row>
    <row r="864" spans="1:54" ht="15.75" customHeight="1">
      <c r="A864" s="28" t="s">
        <v>18</v>
      </c>
      <c r="B864" s="14" t="s">
        <v>2905</v>
      </c>
      <c r="C864" s="4" t="s">
        <v>2909</v>
      </c>
      <c r="D864" s="7" t="s">
        <v>19</v>
      </c>
      <c r="E864" s="7" t="s">
        <v>20</v>
      </c>
      <c r="F864" s="7" t="s">
        <v>290</v>
      </c>
      <c r="G864" s="7" t="e">
        <f t="shared" ca="1" si="33"/>
        <v>#NAME?</v>
      </c>
      <c r="H864" s="29" t="s">
        <v>227</v>
      </c>
      <c r="I864" s="29" t="s">
        <v>41</v>
      </c>
      <c r="J864" s="7" t="str">
        <f t="shared" si="38"/>
        <v>Não</v>
      </c>
      <c r="K864" s="30">
        <v>45008</v>
      </c>
      <c r="L864" s="7"/>
      <c r="M864" s="7" t="s">
        <v>100</v>
      </c>
      <c r="N864" s="31">
        <v>1.2E-2</v>
      </c>
      <c r="O864" s="7" t="s">
        <v>41</v>
      </c>
      <c r="P864" s="32">
        <v>0</v>
      </c>
      <c r="Q864" s="33"/>
      <c r="R864" s="33"/>
      <c r="S864" s="7" t="s">
        <v>220</v>
      </c>
      <c r="T864" s="7" t="s">
        <v>2907</v>
      </c>
      <c r="U864" s="7" t="s">
        <v>94</v>
      </c>
      <c r="V864" s="29" t="e">
        <f t="shared" ca="1" si="34"/>
        <v>#NAME?</v>
      </c>
      <c r="W864" s="7"/>
      <c r="X864" s="7"/>
      <c r="Y864" s="34" t="s">
        <v>222</v>
      </c>
      <c r="Z864" s="35"/>
      <c r="AA864" s="36">
        <v>45008</v>
      </c>
      <c r="AB864" s="37">
        <v>49075100009791</v>
      </c>
      <c r="AC864" s="35"/>
      <c r="AD864" s="35"/>
      <c r="AE864" s="35"/>
      <c r="AF864" s="35"/>
      <c r="AG864" s="35"/>
      <c r="AH864" s="35">
        <v>521621.68</v>
      </c>
      <c r="AI864" s="35">
        <v>532518.37</v>
      </c>
      <c r="AJ864" s="35">
        <v>507006.42</v>
      </c>
      <c r="AK864" s="35">
        <v>431627.77</v>
      </c>
      <c r="AL864" s="35">
        <v>435468.55</v>
      </c>
      <c r="AM864" s="35">
        <v>439899.37</v>
      </c>
      <c r="AN864" s="35">
        <v>442964.55</v>
      </c>
      <c r="AO864" s="35">
        <v>446342.96</v>
      </c>
      <c r="AP864" s="35">
        <v>449986.5</v>
      </c>
      <c r="AQ864" s="35">
        <v>453760.24</v>
      </c>
      <c r="AR864" s="35">
        <v>457488.96</v>
      </c>
      <c r="AS864" s="35">
        <v>456700.32</v>
      </c>
      <c r="AT864" s="35">
        <v>460657.48</v>
      </c>
      <c r="AU864" s="35">
        <v>462071.8</v>
      </c>
      <c r="AV864" s="35">
        <v>463926.1</v>
      </c>
      <c r="AW864" s="35">
        <v>467784.5</v>
      </c>
      <c r="AX864" s="35">
        <v>470653.2</v>
      </c>
      <c r="AY864" s="35">
        <v>474704.32</v>
      </c>
      <c r="AZ864" s="35">
        <v>477128.01</v>
      </c>
      <c r="BA864" s="35">
        <v>482001.49</v>
      </c>
      <c r="BB864" s="35" t="e">
        <f t="array" aca="1" ref="BB864" ca="1">_xludf.XLOOKUP(C864,'PL TOTAL D0'!A:A,'PL TOTAL D0'!C:C,"")</f>
        <v>#NAME?</v>
      </c>
    </row>
    <row r="865" spans="1:54" ht="15.75" customHeight="1">
      <c r="A865" s="28" t="s">
        <v>18</v>
      </c>
      <c r="B865" s="14" t="s">
        <v>2910</v>
      </c>
      <c r="C865" s="4" t="s">
        <v>2911</v>
      </c>
      <c r="D865" s="7" t="s">
        <v>19</v>
      </c>
      <c r="E865" s="7" t="s">
        <v>124</v>
      </c>
      <c r="F865" s="7" t="s">
        <v>238</v>
      </c>
      <c r="G865" s="7" t="e">
        <f t="shared" ca="1" si="33"/>
        <v>#NAME?</v>
      </c>
      <c r="H865" s="29" t="s">
        <v>227</v>
      </c>
      <c r="I865" s="29" t="s">
        <v>41</v>
      </c>
      <c r="J865" s="7" t="str">
        <f t="shared" si="38"/>
        <v>Não</v>
      </c>
      <c r="K865" s="30">
        <v>44952</v>
      </c>
      <c r="L865" s="7"/>
      <c r="M865" s="7" t="s">
        <v>100</v>
      </c>
      <c r="N865" s="31">
        <v>1.2E-2</v>
      </c>
      <c r="O865" s="7" t="s">
        <v>41</v>
      </c>
      <c r="P865" s="32">
        <v>0</v>
      </c>
      <c r="Q865" s="28"/>
      <c r="R865" s="33" t="s">
        <v>2912</v>
      </c>
      <c r="S865" s="7" t="s">
        <v>220</v>
      </c>
      <c r="T865" s="7" t="s">
        <v>2913</v>
      </c>
      <c r="U865" s="7" t="s">
        <v>124</v>
      </c>
      <c r="V865" s="29" t="e">
        <f t="shared" ca="1" si="34"/>
        <v>#NAME?</v>
      </c>
      <c r="W865" s="7"/>
      <c r="X865" s="7"/>
      <c r="Y865" s="34" t="s">
        <v>330</v>
      </c>
      <c r="Z865" s="35"/>
      <c r="AA865" s="36">
        <v>44952</v>
      </c>
      <c r="AB865" s="37">
        <v>49075100006520</v>
      </c>
      <c r="AC865" s="35"/>
      <c r="AD865" s="35"/>
      <c r="AE865" s="35"/>
      <c r="AF865" s="35">
        <v>579196.03</v>
      </c>
      <c r="AG865" s="35">
        <v>798318.68</v>
      </c>
      <c r="AH865" s="35">
        <v>807877.6</v>
      </c>
      <c r="AI865" s="35">
        <v>813726.89</v>
      </c>
      <c r="AJ865" s="35">
        <v>887588.24</v>
      </c>
      <c r="AK865" s="35">
        <v>843575.38</v>
      </c>
      <c r="AL865" s="35">
        <v>832895.88</v>
      </c>
      <c r="AM865" s="35">
        <v>839324.22</v>
      </c>
      <c r="AN865" s="35">
        <v>793669.27</v>
      </c>
      <c r="AO865" s="35">
        <v>798873.52</v>
      </c>
      <c r="AP865" s="35">
        <v>804218.39</v>
      </c>
      <c r="AQ865" s="35">
        <v>799945.06</v>
      </c>
      <c r="AR865" s="35">
        <v>806505.87</v>
      </c>
      <c r="AS865" s="35">
        <v>452576.47</v>
      </c>
      <c r="AT865" s="35">
        <v>456589.58</v>
      </c>
      <c r="AU865" s="35">
        <v>428573.93</v>
      </c>
      <c r="AV865" s="35">
        <v>431991.8</v>
      </c>
      <c r="AW865" s="35">
        <v>435329.3</v>
      </c>
      <c r="AX865" s="35">
        <v>391287.7</v>
      </c>
      <c r="AY865" s="35">
        <v>391444.78</v>
      </c>
      <c r="AZ865" s="35">
        <v>394091.61</v>
      </c>
      <c r="BA865" s="35">
        <v>397916.86</v>
      </c>
      <c r="BB865" s="35" t="e">
        <f t="array" aca="1" ref="BB865" ca="1">_xludf.XLOOKUP(C865,'PL TOTAL D0'!A:A,'PL TOTAL D0'!C:C,"")</f>
        <v>#NAME?</v>
      </c>
    </row>
    <row r="866" spans="1:54" ht="15.75" customHeight="1">
      <c r="A866" s="28" t="s">
        <v>18</v>
      </c>
      <c r="B866" s="14" t="s">
        <v>2914</v>
      </c>
      <c r="C866" s="4" t="s">
        <v>2915</v>
      </c>
      <c r="D866" s="7" t="s">
        <v>19</v>
      </c>
      <c r="E866" s="7" t="s">
        <v>124</v>
      </c>
      <c r="F866" s="7" t="s">
        <v>404</v>
      </c>
      <c r="G866" s="7" t="e">
        <f t="shared" ca="1" si="33"/>
        <v>#NAME?</v>
      </c>
      <c r="H866" s="29" t="s">
        <v>239</v>
      </c>
      <c r="I866" s="29" t="s">
        <v>298</v>
      </c>
      <c r="J866" s="7" t="str">
        <f t="shared" si="38"/>
        <v>Não</v>
      </c>
      <c r="K866" s="30">
        <v>44986</v>
      </c>
      <c r="L866" s="7"/>
      <c r="M866" s="7" t="s">
        <v>100</v>
      </c>
      <c r="N866" s="31">
        <v>1.2E-2</v>
      </c>
      <c r="O866" s="7" t="s">
        <v>41</v>
      </c>
      <c r="P866" s="32">
        <v>0</v>
      </c>
      <c r="Q866" s="33"/>
      <c r="R866" s="33"/>
      <c r="S866" s="7" t="s">
        <v>220</v>
      </c>
      <c r="T866" s="7" t="s">
        <v>2916</v>
      </c>
      <c r="U866" s="7" t="s">
        <v>124</v>
      </c>
      <c r="V866" s="29" t="e">
        <f t="shared" ca="1" si="34"/>
        <v>#NAME?</v>
      </c>
      <c r="W866" s="7"/>
      <c r="X866" s="7"/>
      <c r="Y866" s="34" t="s">
        <v>222</v>
      </c>
      <c r="Z866" s="35"/>
      <c r="AA866" s="36">
        <v>44986</v>
      </c>
      <c r="AB866" s="37">
        <v>49075100010226</v>
      </c>
      <c r="AC866" s="35"/>
      <c r="AD866" s="35"/>
      <c r="AE866" s="35"/>
      <c r="AF866" s="35"/>
      <c r="AG866" s="35">
        <v>0</v>
      </c>
      <c r="AH866" s="35">
        <v>302924.14</v>
      </c>
      <c r="AI866" s="35">
        <v>305070.15000000002</v>
      </c>
      <c r="AJ866" s="35">
        <v>308282</v>
      </c>
      <c r="AK866" s="35">
        <v>277.8</v>
      </c>
      <c r="AL866" s="35">
        <v>14.67</v>
      </c>
      <c r="AM866" s="35">
        <v>14.67</v>
      </c>
      <c r="AN866" s="35">
        <v>14.67</v>
      </c>
      <c r="AO866" s="35">
        <v>14.67</v>
      </c>
      <c r="AP866" s="35">
        <v>14.67</v>
      </c>
      <c r="AQ866" s="35">
        <v>14.67</v>
      </c>
      <c r="AR866" s="35">
        <v>14.67</v>
      </c>
      <c r="AS866" s="35">
        <v>14.67</v>
      </c>
      <c r="AT866" s="35">
        <v>14.67</v>
      </c>
      <c r="AU866" s="35">
        <v>14.67</v>
      </c>
      <c r="AV866" s="35">
        <v>14.67</v>
      </c>
      <c r="AW866" s="35">
        <v>14.67</v>
      </c>
      <c r="AX866" s="35">
        <v>14.67</v>
      </c>
      <c r="AY866" s="35">
        <v>14.67</v>
      </c>
      <c r="AZ866" s="35">
        <v>14.67</v>
      </c>
      <c r="BA866" s="35">
        <v>14.67</v>
      </c>
      <c r="BB866" s="35" t="e">
        <f t="array" aca="1" ref="BB866" ca="1">_xludf.XLOOKUP(C866,'PL TOTAL D0'!A:A,'PL TOTAL D0'!C:C,"")</f>
        <v>#NAME?</v>
      </c>
    </row>
    <row r="867" spans="1:54" ht="15.75" customHeight="1">
      <c r="A867" s="28" t="s">
        <v>18</v>
      </c>
      <c r="B867" s="3" t="s">
        <v>2917</v>
      </c>
      <c r="C867" s="4" t="s">
        <v>2918</v>
      </c>
      <c r="D867" s="7" t="s">
        <v>110</v>
      </c>
      <c r="E867" s="7" t="s">
        <v>38</v>
      </c>
      <c r="F867" s="7" t="s">
        <v>217</v>
      </c>
      <c r="G867" s="7" t="e">
        <f t="shared" ca="1" si="33"/>
        <v>#NAME?</v>
      </c>
      <c r="H867" s="29" t="s">
        <v>218</v>
      </c>
      <c r="I867" s="29" t="s">
        <v>41</v>
      </c>
      <c r="J867" s="7" t="str">
        <f t="shared" si="38"/>
        <v>Não</v>
      </c>
      <c r="K867" s="30">
        <v>45315</v>
      </c>
      <c r="L867" s="30">
        <v>45530</v>
      </c>
      <c r="M867" s="7" t="s">
        <v>138</v>
      </c>
      <c r="N867" s="31">
        <v>1.4999999999999999E-2</v>
      </c>
      <c r="O867" s="7" t="s">
        <v>29</v>
      </c>
      <c r="P867" s="32">
        <v>0.1</v>
      </c>
      <c r="Q867" s="33"/>
      <c r="R867" s="33"/>
      <c r="S867" s="7" t="s">
        <v>220</v>
      </c>
      <c r="T867" s="7" t="s">
        <v>2919</v>
      </c>
      <c r="U867" s="7" t="s">
        <v>38</v>
      </c>
      <c r="V867" s="29" t="e">
        <f t="shared" ca="1" si="34"/>
        <v>#NAME?</v>
      </c>
      <c r="W867" s="7"/>
      <c r="X867" s="7"/>
      <c r="Y867" s="34" t="s">
        <v>330</v>
      </c>
      <c r="Z867" s="35"/>
      <c r="AA867" s="36">
        <v>45315</v>
      </c>
      <c r="AB867" s="37">
        <v>49075100013251</v>
      </c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>
        <v>249493.29</v>
      </c>
      <c r="AS867" s="35">
        <v>252033.87</v>
      </c>
      <c r="AT867" s="35">
        <v>254560.55</v>
      </c>
      <c r="AU867" s="35">
        <v>252704.25</v>
      </c>
      <c r="AV867" s="35">
        <v>251759.9</v>
      </c>
      <c r="AW867" s="35">
        <v>253263.5</v>
      </c>
      <c r="AX867" s="35">
        <v>216286.8</v>
      </c>
      <c r="AY867" s="35">
        <v>0</v>
      </c>
      <c r="AZ867" s="35">
        <v>0</v>
      </c>
      <c r="BA867" s="35">
        <v>0</v>
      </c>
      <c r="BB867" s="35" t="e">
        <f t="array" aca="1" ref="BB867" ca="1">_xludf.XLOOKUP(C867,'PL TOTAL D0'!A:A,'PL TOTAL D0'!C:C,"")</f>
        <v>#NAME?</v>
      </c>
    </row>
    <row r="868" spans="1:54" ht="16.5" customHeight="1">
      <c r="A868" s="28" t="s">
        <v>18</v>
      </c>
      <c r="B868" s="17" t="s">
        <v>2920</v>
      </c>
      <c r="C868" s="44" t="s">
        <v>2921</v>
      </c>
      <c r="D868" s="7" t="s">
        <v>19</v>
      </c>
      <c r="E868" s="7" t="s">
        <v>38</v>
      </c>
      <c r="F868" s="7" t="s">
        <v>99</v>
      </c>
      <c r="G868" s="7" t="e">
        <f t="shared" ca="1" si="33"/>
        <v>#NAME?</v>
      </c>
      <c r="H868" s="29" t="s">
        <v>227</v>
      </c>
      <c r="I868" s="29" t="s">
        <v>41</v>
      </c>
      <c r="J868" s="7" t="str">
        <f t="shared" si="38"/>
        <v>Não</v>
      </c>
      <c r="K868" s="30">
        <v>45182</v>
      </c>
      <c r="L868" s="7"/>
      <c r="M868" s="7" t="s">
        <v>100</v>
      </c>
      <c r="N868" s="31">
        <v>1.2E-2</v>
      </c>
      <c r="O868" s="7" t="s">
        <v>41</v>
      </c>
      <c r="P868" s="32">
        <v>0</v>
      </c>
      <c r="Q868" s="33"/>
      <c r="R868" s="33"/>
      <c r="S868" s="7" t="s">
        <v>220</v>
      </c>
      <c r="T868" s="7" t="s">
        <v>2922</v>
      </c>
      <c r="U868" s="7" t="s">
        <v>38</v>
      </c>
      <c r="V868" s="29" t="e">
        <f t="shared" ca="1" si="34"/>
        <v>#NAME?</v>
      </c>
      <c r="W868" s="7"/>
      <c r="X868" s="7"/>
      <c r="Y868" s="34" t="s">
        <v>222</v>
      </c>
      <c r="Z868" s="35"/>
      <c r="AA868" s="36">
        <v>45182</v>
      </c>
      <c r="AB868" s="37">
        <v>49075100012121</v>
      </c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>
        <v>131676.6</v>
      </c>
      <c r="AO868" s="35">
        <v>142546.85</v>
      </c>
      <c r="AP868" s="35">
        <v>144758.67000000001</v>
      </c>
      <c r="AQ868" s="35">
        <v>146016.85999999999</v>
      </c>
      <c r="AR868" s="35">
        <v>147259.54999999999</v>
      </c>
      <c r="AS868" s="35">
        <v>148387.20000000001</v>
      </c>
      <c r="AT868" s="35">
        <v>149376.34</v>
      </c>
      <c r="AU868" s="35">
        <v>150548.75</v>
      </c>
      <c r="AV868" s="35">
        <v>151824.5</v>
      </c>
      <c r="AW868" s="35">
        <v>153021.29999999999</v>
      </c>
      <c r="AX868" s="35">
        <v>160893</v>
      </c>
      <c r="AY868" s="35">
        <v>162149.82</v>
      </c>
      <c r="AZ868" s="35">
        <v>163340.62</v>
      </c>
      <c r="BA868" s="35">
        <v>180768.1</v>
      </c>
      <c r="BB868" s="35" t="e">
        <f t="array" aca="1" ref="BB868" ca="1">_xludf.XLOOKUP(C868,'PL TOTAL D0'!A:A,'PL TOTAL D0'!C:C,"")</f>
        <v>#NAME?</v>
      </c>
    </row>
    <row r="869" spans="1:54" ht="16.5" customHeight="1">
      <c r="A869" s="28" t="s">
        <v>18</v>
      </c>
      <c r="B869" s="3" t="s">
        <v>2923</v>
      </c>
      <c r="C869" s="4" t="s">
        <v>2924</v>
      </c>
      <c r="D869" s="7" t="s">
        <v>19</v>
      </c>
      <c r="E869" s="7" t="s">
        <v>38</v>
      </c>
      <c r="F869" s="7" t="s">
        <v>285</v>
      </c>
      <c r="G869" s="7" t="e">
        <f t="shared" ca="1" si="33"/>
        <v>#NAME?</v>
      </c>
      <c r="H869" s="29" t="s">
        <v>218</v>
      </c>
      <c r="I869" s="29" t="s">
        <v>41</v>
      </c>
      <c r="J869" s="7" t="str">
        <f t="shared" si="38"/>
        <v>Não</v>
      </c>
      <c r="K869" s="30">
        <v>45051</v>
      </c>
      <c r="L869" s="30">
        <v>45449</v>
      </c>
      <c r="M869" s="7" t="s">
        <v>100</v>
      </c>
      <c r="N869" s="31">
        <v>0.01</v>
      </c>
      <c r="O869" s="7" t="s">
        <v>41</v>
      </c>
      <c r="P869" s="32">
        <v>0</v>
      </c>
      <c r="Q869" s="33"/>
      <c r="R869" s="33" t="s">
        <v>386</v>
      </c>
      <c r="S869" s="7" t="s">
        <v>220</v>
      </c>
      <c r="T869" s="7" t="s">
        <v>2925</v>
      </c>
      <c r="U869" s="7" t="s">
        <v>112</v>
      </c>
      <c r="V869" s="29" t="e">
        <f t="shared" ca="1" si="34"/>
        <v>#NAME?</v>
      </c>
      <c r="W869" s="7"/>
      <c r="X869" s="7"/>
      <c r="Y869" s="34" t="s">
        <v>222</v>
      </c>
      <c r="Z869" s="35"/>
      <c r="AA869" s="36">
        <v>45051</v>
      </c>
      <c r="AB869" s="37">
        <v>49075100012131</v>
      </c>
      <c r="AC869" s="35"/>
      <c r="AD869" s="35"/>
      <c r="AE869" s="35"/>
      <c r="AF869" s="35"/>
      <c r="AG869" s="35"/>
      <c r="AH869" s="35"/>
      <c r="AI869" s="35">
        <v>1689189.64</v>
      </c>
      <c r="AJ869" s="35">
        <v>1696169.83</v>
      </c>
      <c r="AK869" s="35">
        <v>1715562.2</v>
      </c>
      <c r="AL869" s="35">
        <v>1374140.03</v>
      </c>
      <c r="AM869" s="35">
        <v>0</v>
      </c>
      <c r="AN869" s="35">
        <v>0</v>
      </c>
      <c r="AO869" s="35">
        <v>0</v>
      </c>
      <c r="AP869" s="35">
        <v>0</v>
      </c>
      <c r="AQ869" s="35">
        <v>0</v>
      </c>
      <c r="AR869" s="35">
        <v>0</v>
      </c>
      <c r="AS869" s="35">
        <v>0</v>
      </c>
      <c r="AT869" s="35">
        <v>0</v>
      </c>
      <c r="AU869" s="35">
        <v>0</v>
      </c>
      <c r="AV869" s="35">
        <v>0</v>
      </c>
      <c r="AW869" s="35">
        <v>0</v>
      </c>
      <c r="AX869" s="35">
        <v>0</v>
      </c>
      <c r="AY869" s="35">
        <v>0</v>
      </c>
      <c r="AZ869" s="35">
        <v>0</v>
      </c>
      <c r="BA869" s="35">
        <v>0</v>
      </c>
      <c r="BB869" s="35" t="e">
        <f t="array" aca="1" ref="BB869" ca="1">_xludf.XLOOKUP(C869,'PL TOTAL D0'!A:A,'PL TOTAL D0'!C:C,"")</f>
        <v>#NAME?</v>
      </c>
    </row>
    <row r="870" spans="1:54" ht="16.5" customHeight="1">
      <c r="A870" s="28" t="s">
        <v>18</v>
      </c>
      <c r="B870" s="3" t="s">
        <v>2926</v>
      </c>
      <c r="C870" s="40" t="s">
        <v>2927</v>
      </c>
      <c r="D870" s="7" t="s">
        <v>110</v>
      </c>
      <c r="E870" s="7" t="s">
        <v>38</v>
      </c>
      <c r="F870" s="7" t="s">
        <v>217</v>
      </c>
      <c r="G870" s="7" t="e">
        <f t="shared" ca="1" si="33"/>
        <v>#NAME?</v>
      </c>
      <c r="H870" s="29" t="s">
        <v>218</v>
      </c>
      <c r="I870" s="29" t="s">
        <v>41</v>
      </c>
      <c r="J870" s="7" t="str">
        <f t="shared" si="38"/>
        <v>Não</v>
      </c>
      <c r="K870" s="30">
        <v>45359</v>
      </c>
      <c r="L870" s="30">
        <v>45539</v>
      </c>
      <c r="M870" s="7" t="s">
        <v>87</v>
      </c>
      <c r="N870" s="31">
        <v>0</v>
      </c>
      <c r="O870" s="7" t="s">
        <v>41</v>
      </c>
      <c r="P870" s="32">
        <v>0</v>
      </c>
      <c r="Q870" s="33"/>
      <c r="R870" s="33" t="s">
        <v>386</v>
      </c>
      <c r="S870" s="7" t="s">
        <v>220</v>
      </c>
      <c r="T870" s="6" t="s">
        <v>2928</v>
      </c>
      <c r="U870" s="7" t="s">
        <v>31</v>
      </c>
      <c r="V870" s="29" t="e">
        <f t="shared" ca="1" si="34"/>
        <v>#NAME?</v>
      </c>
      <c r="W870" s="7"/>
      <c r="X870" s="7"/>
      <c r="Y870" s="34" t="s">
        <v>222</v>
      </c>
      <c r="Z870" s="35"/>
      <c r="AA870" s="36">
        <v>45359</v>
      </c>
      <c r="AB870" s="37">
        <v>49075100014620</v>
      </c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>
        <v>536257.18000000005</v>
      </c>
      <c r="AU870" s="35">
        <v>560300.31000000006</v>
      </c>
      <c r="AV870" s="35">
        <v>564711.30000000005</v>
      </c>
      <c r="AW870" s="35">
        <v>563857.4</v>
      </c>
      <c r="AX870" s="35">
        <v>0</v>
      </c>
      <c r="AY870" s="35">
        <v>0</v>
      </c>
      <c r="AZ870" s="35">
        <v>0</v>
      </c>
      <c r="BA870" s="35">
        <v>0</v>
      </c>
      <c r="BB870" s="35" t="e">
        <f t="array" aca="1" ref="BB870" ca="1">_xludf.XLOOKUP(C870,'PL TOTAL D0'!A:A,'PL TOTAL D0'!C:C,"")</f>
        <v>#NAME?</v>
      </c>
    </row>
    <row r="871" spans="1:54" ht="16.5" customHeight="1">
      <c r="A871" s="28" t="s">
        <v>18</v>
      </c>
      <c r="B871" s="3" t="s">
        <v>2926</v>
      </c>
      <c r="C871" s="40" t="s">
        <v>2929</v>
      </c>
      <c r="D871" s="7" t="s">
        <v>110</v>
      </c>
      <c r="E871" s="7" t="s">
        <v>38</v>
      </c>
      <c r="F871" s="7" t="s">
        <v>217</v>
      </c>
      <c r="G871" s="7" t="e">
        <f t="shared" ca="1" si="33"/>
        <v>#NAME?</v>
      </c>
      <c r="H871" s="29" t="s">
        <v>218</v>
      </c>
      <c r="I871" s="29" t="s">
        <v>41</v>
      </c>
      <c r="J871" s="7" t="s">
        <v>258</v>
      </c>
      <c r="K871" s="30">
        <v>45308</v>
      </c>
      <c r="L871" s="30">
        <v>45539</v>
      </c>
      <c r="M871" s="7" t="s">
        <v>361</v>
      </c>
      <c r="N871" s="31">
        <v>6.0000000000000001E-3</v>
      </c>
      <c r="O871" s="7" t="s">
        <v>41</v>
      </c>
      <c r="P871" s="32">
        <v>0</v>
      </c>
      <c r="Q871" s="33"/>
      <c r="R871" s="33" t="s">
        <v>2930</v>
      </c>
      <c r="S871" s="7" t="s">
        <v>220</v>
      </c>
      <c r="T871" s="6" t="s">
        <v>2928</v>
      </c>
      <c r="U871" s="7"/>
      <c r="V871" s="29" t="e">
        <f t="shared" ca="1" si="34"/>
        <v>#NAME?</v>
      </c>
      <c r="W871" s="7"/>
      <c r="X871" s="7"/>
      <c r="Y871" s="34"/>
      <c r="Z871" s="35"/>
      <c r="AA871" s="36">
        <v>45308</v>
      </c>
      <c r="AB871" s="37">
        <v>49075100013624</v>
      </c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>
        <v>4330001.9400000004</v>
      </c>
      <c r="AS871" s="35">
        <v>4359086.67</v>
      </c>
      <c r="AT871" s="35">
        <v>3755707.41</v>
      </c>
      <c r="AU871" s="35">
        <v>3923725.93</v>
      </c>
      <c r="AV871" s="35">
        <v>3948084</v>
      </c>
      <c r="AW871" s="35">
        <v>4118178</v>
      </c>
      <c r="AX871" s="35">
        <v>0</v>
      </c>
      <c r="AY871" s="35">
        <v>0</v>
      </c>
      <c r="AZ871" s="35">
        <v>0</v>
      </c>
      <c r="BA871" s="35">
        <v>0</v>
      </c>
      <c r="BB871" s="35" t="e">
        <f t="array" aca="1" ref="BB871" ca="1">_xludf.XLOOKUP(C871,'PL TOTAL D0'!A:A,'PL TOTAL D0'!C:C,"")</f>
        <v>#NAME?</v>
      </c>
    </row>
    <row r="872" spans="1:54" ht="15.75" customHeight="1">
      <c r="A872" s="28" t="s">
        <v>18</v>
      </c>
      <c r="B872" s="14" t="s">
        <v>2931</v>
      </c>
      <c r="C872" s="4" t="s">
        <v>2932</v>
      </c>
      <c r="D872" s="7" t="s">
        <v>19</v>
      </c>
      <c r="E872" s="7" t="s">
        <v>124</v>
      </c>
      <c r="F872" s="7" t="s">
        <v>238</v>
      </c>
      <c r="G872" s="7" t="e">
        <f t="shared" ca="1" si="33"/>
        <v>#NAME?</v>
      </c>
      <c r="H872" s="29" t="s">
        <v>239</v>
      </c>
      <c r="I872" s="29" t="s">
        <v>240</v>
      </c>
      <c r="J872" s="7" t="str">
        <f t="shared" ref="J872:J878" si="39">IF(Q872=0,"Não","Sim")</f>
        <v>Não</v>
      </c>
      <c r="K872" s="30">
        <v>44992</v>
      </c>
      <c r="L872" s="7"/>
      <c r="M872" s="7" t="s">
        <v>100</v>
      </c>
      <c r="N872" s="31">
        <v>0.01</v>
      </c>
      <c r="O872" s="7" t="s">
        <v>41</v>
      </c>
      <c r="P872" s="32">
        <v>0</v>
      </c>
      <c r="Q872" s="33"/>
      <c r="R872" s="33"/>
      <c r="S872" s="7" t="s">
        <v>220</v>
      </c>
      <c r="T872" s="7" t="s">
        <v>2933</v>
      </c>
      <c r="U872" s="7" t="s">
        <v>124</v>
      </c>
      <c r="V872" s="29" t="e">
        <f t="shared" ca="1" si="34"/>
        <v>#NAME?</v>
      </c>
      <c r="W872" s="7"/>
      <c r="X872" s="7"/>
      <c r="Y872" s="34" t="s">
        <v>222</v>
      </c>
      <c r="Z872" s="35"/>
      <c r="AA872" s="36">
        <v>44992</v>
      </c>
      <c r="AB872" s="37">
        <v>49075100009422</v>
      </c>
      <c r="AC872" s="35"/>
      <c r="AD872" s="35"/>
      <c r="AE872" s="35"/>
      <c r="AF872" s="35"/>
      <c r="AG872" s="35">
        <v>68740.039999999994</v>
      </c>
      <c r="AH872" s="35">
        <v>69255.53</v>
      </c>
      <c r="AI872" s="35">
        <v>69786.2</v>
      </c>
      <c r="AJ872" s="35">
        <v>70572.13</v>
      </c>
      <c r="AK872" s="35">
        <v>71251.350000000006</v>
      </c>
      <c r="AL872" s="35">
        <v>61652.23</v>
      </c>
      <c r="AM872" s="35">
        <v>62276.69</v>
      </c>
      <c r="AN872" s="35">
        <v>62797.85</v>
      </c>
      <c r="AO872" s="35">
        <v>63368.38</v>
      </c>
      <c r="AP872" s="35">
        <v>63801.15</v>
      </c>
      <c r="AQ872" s="35">
        <v>64203.199999999997</v>
      </c>
      <c r="AR872" s="35">
        <v>64745.13</v>
      </c>
      <c r="AS872" s="35">
        <v>65189.27</v>
      </c>
      <c r="AT872" s="35">
        <v>65158.14</v>
      </c>
      <c r="AU872" s="35">
        <v>65720.44</v>
      </c>
      <c r="AV872" s="35">
        <v>0</v>
      </c>
      <c r="AW872" s="35">
        <v>20.89</v>
      </c>
      <c r="AX872" s="35">
        <v>20.89</v>
      </c>
      <c r="AY872" s="35">
        <v>20.89</v>
      </c>
      <c r="AZ872" s="35">
        <v>20.89</v>
      </c>
      <c r="BA872" s="35">
        <v>20.89</v>
      </c>
      <c r="BB872" s="35" t="e">
        <f t="array" aca="1" ref="BB872" ca="1">_xludf.XLOOKUP(C872,'PL TOTAL D0'!A:A,'PL TOTAL D0'!C:C,"")</f>
        <v>#NAME?</v>
      </c>
    </row>
    <row r="873" spans="1:54" ht="15.75" customHeight="1">
      <c r="A873" s="187" t="s">
        <v>18</v>
      </c>
      <c r="B873" s="188" t="s">
        <v>2934</v>
      </c>
      <c r="C873" s="189" t="s">
        <v>2935</v>
      </c>
      <c r="D873" s="190" t="s">
        <v>19</v>
      </c>
      <c r="E873" s="190" t="s">
        <v>38</v>
      </c>
      <c r="F873" s="190" t="s">
        <v>99</v>
      </c>
      <c r="G873" s="7" t="e">
        <f t="shared" ca="1" si="33"/>
        <v>#NAME?</v>
      </c>
      <c r="H873" s="191" t="s">
        <v>239</v>
      </c>
      <c r="I873" s="191" t="s">
        <v>240</v>
      </c>
      <c r="J873" s="7" t="str">
        <f t="shared" si="39"/>
        <v>Não</v>
      </c>
      <c r="K873" s="192">
        <v>44894</v>
      </c>
      <c r="L873" s="190"/>
      <c r="M873" s="190" t="s">
        <v>547</v>
      </c>
      <c r="N873" s="193">
        <v>7.0000000000000001E-3</v>
      </c>
      <c r="O873" s="190" t="s">
        <v>41</v>
      </c>
      <c r="P873" s="194">
        <v>0</v>
      </c>
      <c r="Q873" s="33"/>
      <c r="R873" s="195"/>
      <c r="S873" s="190" t="s">
        <v>264</v>
      </c>
      <c r="T873" s="190" t="s">
        <v>2936</v>
      </c>
      <c r="U873" s="190" t="s">
        <v>112</v>
      </c>
      <c r="V873" s="29" t="e">
        <f t="shared" ca="1" si="34"/>
        <v>#NAME?</v>
      </c>
      <c r="W873" s="190"/>
      <c r="X873" s="190"/>
      <c r="Y873" s="196" t="s">
        <v>330</v>
      </c>
      <c r="Z873" s="197"/>
      <c r="AA873" s="198">
        <v>44894</v>
      </c>
      <c r="AB873" s="199">
        <v>49075100006539</v>
      </c>
      <c r="AC873" s="197"/>
      <c r="AD873" s="197"/>
      <c r="AE873" s="197">
        <v>2655155.41</v>
      </c>
      <c r="AF873" s="197">
        <v>2675570.11</v>
      </c>
      <c r="AG873" s="197">
        <v>2699231.96</v>
      </c>
      <c r="AH873" s="197">
        <v>2728008.19</v>
      </c>
      <c r="AI873" s="197">
        <v>2738653.68</v>
      </c>
      <c r="AJ873" s="197">
        <v>2770866.74</v>
      </c>
      <c r="AK873" s="197">
        <v>2798261.37</v>
      </c>
      <c r="AL873" s="197">
        <v>2825569.34</v>
      </c>
      <c r="AM873" s="197">
        <v>2851375.93</v>
      </c>
      <c r="AN873" s="197">
        <v>2873474.15</v>
      </c>
      <c r="AO873" s="197">
        <v>2892360.45</v>
      </c>
      <c r="AP873" s="197">
        <v>360671.84</v>
      </c>
      <c r="AQ873" s="197">
        <v>362643.08</v>
      </c>
      <c r="AR873" s="197">
        <v>220</v>
      </c>
      <c r="AS873" s="35">
        <v>170.04</v>
      </c>
      <c r="AT873" s="35">
        <v>170.67</v>
      </c>
      <c r="AU873" s="35">
        <v>172.16</v>
      </c>
      <c r="AV873" s="35">
        <v>173.05</v>
      </c>
      <c r="AW873" s="35">
        <v>174.41</v>
      </c>
      <c r="AX873" s="35">
        <v>175.98</v>
      </c>
      <c r="AY873" s="35">
        <v>177.51</v>
      </c>
      <c r="AZ873" s="35">
        <v>178.99</v>
      </c>
      <c r="BA873" s="35">
        <v>180.65</v>
      </c>
      <c r="BB873" s="35" t="e">
        <f t="array" aca="1" ref="BB873" ca="1">_xludf.XLOOKUP(C873,'PL TOTAL D0'!A:A,'PL TOTAL D0'!C:C,"")</f>
        <v>#NAME?</v>
      </c>
    </row>
    <row r="874" spans="1:54" ht="15.75" customHeight="1">
      <c r="A874" s="187" t="s">
        <v>18</v>
      </c>
      <c r="B874" s="42" t="s">
        <v>2937</v>
      </c>
      <c r="C874" s="43" t="s">
        <v>2938</v>
      </c>
      <c r="D874" s="190" t="s">
        <v>123</v>
      </c>
      <c r="E874" s="190" t="s">
        <v>124</v>
      </c>
      <c r="F874" s="7" t="s">
        <v>125</v>
      </c>
      <c r="G874" s="7" t="e">
        <f t="shared" ca="1" si="33"/>
        <v>#NAME?</v>
      </c>
      <c r="H874" s="191" t="s">
        <v>239</v>
      </c>
      <c r="I874" s="191" t="s">
        <v>240</v>
      </c>
      <c r="J874" s="7" t="str">
        <f t="shared" si="39"/>
        <v>Não</v>
      </c>
      <c r="K874" s="192">
        <v>45376</v>
      </c>
      <c r="L874" s="190"/>
      <c r="M874" s="190" t="s">
        <v>100</v>
      </c>
      <c r="N874" s="193">
        <v>1.2E-2</v>
      </c>
      <c r="O874" s="190" t="s">
        <v>41</v>
      </c>
      <c r="P874" s="194">
        <v>0</v>
      </c>
      <c r="Q874" s="33"/>
      <c r="R874" s="195"/>
      <c r="S874" s="190" t="s">
        <v>220</v>
      </c>
      <c r="T874" s="6" t="s">
        <v>2939</v>
      </c>
      <c r="U874" s="190" t="s">
        <v>124</v>
      </c>
      <c r="V874" s="29" t="e">
        <f t="shared" ca="1" si="34"/>
        <v>#NAME?</v>
      </c>
      <c r="W874" s="190"/>
      <c r="X874" s="190"/>
      <c r="Y874" s="196" t="s">
        <v>222</v>
      </c>
      <c r="Z874" s="197"/>
      <c r="AA874" s="198">
        <v>45376</v>
      </c>
      <c r="AB874" s="199">
        <v>49075100013934</v>
      </c>
      <c r="AC874" s="197"/>
      <c r="AD874" s="197"/>
      <c r="AE874" s="197"/>
      <c r="AF874" s="197"/>
      <c r="AG874" s="197"/>
      <c r="AH874" s="197"/>
      <c r="AI874" s="197"/>
      <c r="AJ874" s="197"/>
      <c r="AK874" s="197"/>
      <c r="AL874" s="197"/>
      <c r="AM874" s="197"/>
      <c r="AN874" s="197"/>
      <c r="AO874" s="197"/>
      <c r="AP874" s="197"/>
      <c r="AQ874" s="197"/>
      <c r="AR874" s="197"/>
      <c r="AS874" s="35"/>
      <c r="AT874" s="35">
        <v>0</v>
      </c>
      <c r="AU874" s="35">
        <v>201422.5</v>
      </c>
      <c r="AV874" s="35">
        <v>203080.1</v>
      </c>
      <c r="AW874" s="35">
        <v>204808.8</v>
      </c>
      <c r="AX874" s="35">
        <v>206568.3</v>
      </c>
      <c r="AY874" s="35">
        <v>208312.85</v>
      </c>
      <c r="AZ874" s="35">
        <v>209380.72</v>
      </c>
      <c r="BA874" s="35">
        <v>211226.79</v>
      </c>
      <c r="BB874" s="35" t="e">
        <f t="array" aca="1" ref="BB874" ca="1">_xludf.XLOOKUP(C874,'PL TOTAL D0'!A:A,'PL TOTAL D0'!C:C,"")</f>
        <v>#NAME?</v>
      </c>
    </row>
    <row r="875" spans="1:54" ht="15.75" customHeight="1">
      <c r="A875" s="28" t="s">
        <v>18</v>
      </c>
      <c r="B875" s="14" t="s">
        <v>16</v>
      </c>
      <c r="C875" s="43" t="s">
        <v>2940</v>
      </c>
      <c r="D875" s="7" t="s">
        <v>19</v>
      </c>
      <c r="E875" s="7" t="s">
        <v>20</v>
      </c>
      <c r="F875" s="7" t="s">
        <v>339</v>
      </c>
      <c r="G875" s="7" t="e">
        <f t="shared" ca="1" si="33"/>
        <v>#NAME?</v>
      </c>
      <c r="H875" s="29" t="s">
        <v>239</v>
      </c>
      <c r="I875" s="29" t="s">
        <v>286</v>
      </c>
      <c r="J875" s="7" t="str">
        <f t="shared" si="39"/>
        <v>Não</v>
      </c>
      <c r="K875" s="30">
        <v>45159</v>
      </c>
      <c r="L875" s="30"/>
      <c r="M875" s="7" t="s">
        <v>100</v>
      </c>
      <c r="N875" s="31">
        <v>1.2E-2</v>
      </c>
      <c r="O875" s="7" t="s">
        <v>41</v>
      </c>
      <c r="P875" s="32">
        <v>0</v>
      </c>
      <c r="Q875" s="47"/>
      <c r="R875" s="33" t="s">
        <v>2941</v>
      </c>
      <c r="S875" s="7" t="s">
        <v>220</v>
      </c>
      <c r="T875" s="7" t="s">
        <v>2942</v>
      </c>
      <c r="U875" s="7" t="s">
        <v>94</v>
      </c>
      <c r="V875" s="29" t="e">
        <f t="shared" ca="1" si="34"/>
        <v>#NAME?</v>
      </c>
      <c r="W875" s="7"/>
      <c r="X875" s="7"/>
      <c r="Y875" s="34" t="s">
        <v>222</v>
      </c>
      <c r="Z875" s="35"/>
      <c r="AA875" s="36">
        <v>45159</v>
      </c>
      <c r="AB875" s="37">
        <v>49075100012148</v>
      </c>
      <c r="AC875" s="35"/>
      <c r="AD875" s="35"/>
      <c r="AE875" s="35"/>
      <c r="AF875" s="35"/>
      <c r="AG875" s="35"/>
      <c r="AH875" s="35"/>
      <c r="AI875" s="35">
        <v>0</v>
      </c>
      <c r="AJ875" s="35">
        <v>0</v>
      </c>
      <c r="AK875" s="35">
        <v>0</v>
      </c>
      <c r="AL875" s="35">
        <v>0</v>
      </c>
      <c r="AM875" s="35">
        <v>211510.28</v>
      </c>
      <c r="AN875" s="35">
        <v>213108.31</v>
      </c>
      <c r="AO875" s="35">
        <v>214818.17</v>
      </c>
      <c r="AP875" s="35">
        <v>233600.15</v>
      </c>
      <c r="AQ875" s="35">
        <v>234755.16</v>
      </c>
      <c r="AR875" s="35">
        <v>236867.04</v>
      </c>
      <c r="AS875" s="35">
        <v>238650.84</v>
      </c>
      <c r="AT875" s="35">
        <v>240282.31</v>
      </c>
      <c r="AU875" s="35">
        <v>242157.27</v>
      </c>
      <c r="AV875" s="35">
        <v>244070.6</v>
      </c>
      <c r="AW875" s="35">
        <v>245977.1</v>
      </c>
      <c r="AX875" s="35">
        <v>247556</v>
      </c>
      <c r="AY875" s="35">
        <v>249318.85</v>
      </c>
      <c r="AZ875" s="35">
        <v>0</v>
      </c>
      <c r="BA875" s="35">
        <v>0</v>
      </c>
      <c r="BB875" s="35" t="e">
        <f t="array" aca="1" ref="BB875" ca="1">_xludf.XLOOKUP(C875,'PL TOTAL D0'!A:A,'PL TOTAL D0'!C:C,"")</f>
        <v>#NAME?</v>
      </c>
    </row>
    <row r="876" spans="1:54" ht="15.75" customHeight="1">
      <c r="A876" s="28" t="s">
        <v>18</v>
      </c>
      <c r="B876" s="42" t="s">
        <v>2943</v>
      </c>
      <c r="C876" s="43" t="s">
        <v>2944</v>
      </c>
      <c r="D876" s="7" t="s">
        <v>233</v>
      </c>
      <c r="E876" s="7" t="s">
        <v>38</v>
      </c>
      <c r="F876" s="7" t="s">
        <v>460</v>
      </c>
      <c r="G876" s="7" t="e">
        <f t="shared" ca="1" si="33"/>
        <v>#NAME?</v>
      </c>
      <c r="H876" s="29" t="s">
        <v>227</v>
      </c>
      <c r="I876" s="29" t="s">
        <v>41</v>
      </c>
      <c r="J876" s="7" t="str">
        <f t="shared" si="39"/>
        <v>Sim</v>
      </c>
      <c r="K876" s="30">
        <v>45407</v>
      </c>
      <c r="L876" s="30"/>
      <c r="M876" s="7" t="s">
        <v>100</v>
      </c>
      <c r="N876" s="31">
        <v>1.2E-2</v>
      </c>
      <c r="O876" s="7" t="s">
        <v>41</v>
      </c>
      <c r="P876" s="32">
        <v>0</v>
      </c>
      <c r="Q876" s="41" t="s">
        <v>2945</v>
      </c>
      <c r="R876" s="33"/>
      <c r="S876" s="7" t="s">
        <v>220</v>
      </c>
      <c r="T876" s="6" t="s">
        <v>2946</v>
      </c>
      <c r="U876" s="7" t="s">
        <v>38</v>
      </c>
      <c r="V876" s="29" t="e">
        <f t="shared" ca="1" si="34"/>
        <v>#NAME?</v>
      </c>
      <c r="W876" s="7"/>
      <c r="X876" s="7" t="s">
        <v>49</v>
      </c>
      <c r="Y876" s="34" t="s">
        <v>222</v>
      </c>
      <c r="Z876" s="35"/>
      <c r="AA876" s="36">
        <v>45407</v>
      </c>
      <c r="AB876" s="37">
        <v>49075100014221</v>
      </c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>
        <v>130756.33</v>
      </c>
      <c r="AV876" s="35">
        <v>131987.1</v>
      </c>
      <c r="AW876" s="35">
        <v>132528.1</v>
      </c>
      <c r="AX876" s="35">
        <v>133374.9</v>
      </c>
      <c r="AY876" s="35">
        <v>149390.70000000001</v>
      </c>
      <c r="AZ876" s="35">
        <v>150338.15</v>
      </c>
      <c r="BA876" s="35">
        <v>151288.16</v>
      </c>
      <c r="BB876" s="35" t="e">
        <f t="array" aca="1" ref="BB876" ca="1">_xludf.XLOOKUP(C876,'PL TOTAL D0'!A:A,'PL TOTAL D0'!C:C,"")</f>
        <v>#NAME?</v>
      </c>
    </row>
    <row r="877" spans="1:54" ht="15.75" customHeight="1">
      <c r="A877" s="28" t="s">
        <v>18</v>
      </c>
      <c r="B877" s="42" t="s">
        <v>2947</v>
      </c>
      <c r="C877" s="43" t="s">
        <v>2948</v>
      </c>
      <c r="D877" s="7" t="s">
        <v>25</v>
      </c>
      <c r="E877" s="7" t="s">
        <v>20</v>
      </c>
      <c r="F877" s="7" t="s">
        <v>104</v>
      </c>
      <c r="G877" s="7" t="e">
        <f t="shared" ca="1" si="33"/>
        <v>#NAME?</v>
      </c>
      <c r="H877" s="29" t="s">
        <v>227</v>
      </c>
      <c r="I877" s="29" t="s">
        <v>41</v>
      </c>
      <c r="J877" s="7" t="str">
        <f t="shared" si="39"/>
        <v>Não</v>
      </c>
      <c r="K877" s="30">
        <v>45421</v>
      </c>
      <c r="L877" s="30"/>
      <c r="M877" s="7" t="s">
        <v>100</v>
      </c>
      <c r="N877" s="31">
        <v>1.2E-2</v>
      </c>
      <c r="O877" s="7" t="s">
        <v>41</v>
      </c>
      <c r="P877" s="32">
        <v>0</v>
      </c>
      <c r="Q877" s="41"/>
      <c r="R877" s="33"/>
      <c r="S877" s="7" t="s">
        <v>220</v>
      </c>
      <c r="T877" s="12" t="s">
        <v>2949</v>
      </c>
      <c r="U877" s="7" t="s">
        <v>31</v>
      </c>
      <c r="V877" s="29" t="e">
        <f t="shared" ca="1" si="34"/>
        <v>#NAME?</v>
      </c>
      <c r="W877" s="7"/>
      <c r="X877" s="7" t="s">
        <v>32</v>
      </c>
      <c r="Y877" s="34" t="s">
        <v>222</v>
      </c>
      <c r="Z877" s="35"/>
      <c r="AA877" s="36">
        <v>45421</v>
      </c>
      <c r="AB877" s="37">
        <v>49075100014639</v>
      </c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>
        <v>100722.2</v>
      </c>
      <c r="AW877" s="35">
        <v>101684.2</v>
      </c>
      <c r="AX877" s="35">
        <v>102729.3</v>
      </c>
      <c r="AY877" s="35">
        <v>103610.52</v>
      </c>
      <c r="AZ877" s="35">
        <v>104323.39</v>
      </c>
      <c r="BA877" s="35">
        <v>105380.02</v>
      </c>
      <c r="BB877" s="35" t="e">
        <f t="array" aca="1" ref="BB877" ca="1">_xludf.XLOOKUP(C877,'PL TOTAL D0'!A:A,'PL TOTAL D0'!C:C,"")</f>
        <v>#NAME?</v>
      </c>
    </row>
    <row r="878" spans="1:54" ht="15.75" customHeight="1">
      <c r="A878" s="28" t="s">
        <v>18</v>
      </c>
      <c r="B878" s="42" t="s">
        <v>2950</v>
      </c>
      <c r="C878" s="43" t="s">
        <v>2951</v>
      </c>
      <c r="D878" s="7" t="s">
        <v>19</v>
      </c>
      <c r="E878" s="7" t="s">
        <v>38</v>
      </c>
      <c r="F878" s="7" t="s">
        <v>1068</v>
      </c>
      <c r="G878" s="7" t="e">
        <f t="shared" ca="1" si="33"/>
        <v>#NAME?</v>
      </c>
      <c r="H878" s="29" t="s">
        <v>239</v>
      </c>
      <c r="I878" s="29" t="s">
        <v>286</v>
      </c>
      <c r="J878" s="7" t="str">
        <f t="shared" si="39"/>
        <v>Não</v>
      </c>
      <c r="K878" s="30">
        <v>45394</v>
      </c>
      <c r="L878" s="30"/>
      <c r="M878" s="7" t="s">
        <v>87</v>
      </c>
      <c r="N878" s="31">
        <v>0</v>
      </c>
      <c r="O878" s="7" t="s">
        <v>41</v>
      </c>
      <c r="P878" s="32">
        <v>0</v>
      </c>
      <c r="Q878" s="47"/>
      <c r="R878" s="33"/>
      <c r="S878" s="7" t="s">
        <v>220</v>
      </c>
      <c r="T878" s="6" t="s">
        <v>2952</v>
      </c>
      <c r="U878" s="7" t="s">
        <v>1737</v>
      </c>
      <c r="V878" s="29" t="e">
        <f t="shared" ca="1" si="34"/>
        <v>#NAME?</v>
      </c>
      <c r="W878" s="7"/>
      <c r="X878" s="7" t="s">
        <v>32</v>
      </c>
      <c r="Y878" s="34" t="s">
        <v>222</v>
      </c>
      <c r="Z878" s="35"/>
      <c r="AA878" s="36">
        <v>45394</v>
      </c>
      <c r="AB878" s="37">
        <v>49075100014231</v>
      </c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>
        <v>40169.61</v>
      </c>
      <c r="AV878" s="35">
        <v>45573.03</v>
      </c>
      <c r="AW878" s="35">
        <v>51030.45</v>
      </c>
      <c r="AX878" s="35">
        <v>61618.31</v>
      </c>
      <c r="AY878" s="35">
        <v>70288.259999999995</v>
      </c>
      <c r="AZ878" s="35">
        <v>85004.61</v>
      </c>
      <c r="BA878" s="35">
        <v>0</v>
      </c>
      <c r="BB878" s="35" t="e">
        <f t="array" aca="1" ref="BB878" ca="1">_xludf.XLOOKUP(C878,'PL TOTAL D0'!A:A,'PL TOTAL D0'!C:C,"")</f>
        <v>#NAME?</v>
      </c>
    </row>
    <row r="879" spans="1:54" ht="15.75" customHeight="1">
      <c r="A879" s="200"/>
      <c r="B879" s="200"/>
      <c r="C879" s="48"/>
      <c r="D879" s="201"/>
      <c r="E879" s="201"/>
      <c r="F879" s="119"/>
      <c r="G879" s="119"/>
      <c r="H879" s="202"/>
      <c r="I879" s="203"/>
      <c r="J879" s="202"/>
      <c r="K879" s="204"/>
      <c r="L879" s="204"/>
      <c r="M879" s="119"/>
      <c r="N879" s="205"/>
      <c r="O879" s="205"/>
      <c r="P879" s="206"/>
      <c r="Q879" s="82"/>
      <c r="R879" s="82"/>
      <c r="S879" s="119"/>
      <c r="T879" s="119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00"/>
      <c r="B880" s="200"/>
      <c r="C880" s="48"/>
      <c r="D880" s="201"/>
      <c r="E880" s="201"/>
      <c r="F880" s="119"/>
      <c r="G880" s="119"/>
      <c r="H880" s="202"/>
      <c r="I880" s="203"/>
      <c r="J880" s="202"/>
      <c r="K880" s="204"/>
      <c r="L880" s="204"/>
      <c r="M880" s="119"/>
      <c r="N880" s="205"/>
      <c r="O880" s="205"/>
      <c r="P880" s="206"/>
      <c r="Q880" s="82"/>
      <c r="R880" s="82"/>
      <c r="S880" s="119"/>
      <c r="T880" s="119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09"/>
      <c r="B881" s="210" t="s">
        <v>2953</v>
      </c>
      <c r="C881" s="211">
        <f>COUNTIF(H:H,"Ativo")</f>
        <v>412</v>
      </c>
      <c r="D881" s="145"/>
      <c r="E881" s="119"/>
      <c r="F881" s="119"/>
      <c r="G881" s="119"/>
      <c r="H881" s="119"/>
      <c r="I881" s="212"/>
      <c r="J881" s="119"/>
      <c r="K881" s="204"/>
      <c r="L881" s="204"/>
      <c r="M881" s="119"/>
      <c r="N881" s="205"/>
      <c r="O881" s="205"/>
      <c r="P881" s="206"/>
      <c r="Q881" s="82"/>
      <c r="R881" s="82"/>
      <c r="S881" s="119"/>
      <c r="T881" s="145"/>
      <c r="U881" s="145"/>
      <c r="V881" s="119"/>
      <c r="W881" s="204"/>
      <c r="X881" s="204"/>
      <c r="Y881" s="204"/>
      <c r="Z881" s="207"/>
      <c r="AA881" s="207"/>
      <c r="AB881" s="207"/>
      <c r="AC881" s="213">
        <f t="shared" ref="AC881:BB881" si="40">SUM(AC3:AC880)</f>
        <v>0</v>
      </c>
      <c r="AD881" s="213">
        <f t="shared" si="40"/>
        <v>0</v>
      </c>
      <c r="AE881" s="213">
        <f t="shared" si="40"/>
        <v>11487265.990000002</v>
      </c>
      <c r="AF881" s="213">
        <f t="shared" si="40"/>
        <v>27095720.269999996</v>
      </c>
      <c r="AG881" s="213">
        <f t="shared" si="40"/>
        <v>67316998.840000018</v>
      </c>
      <c r="AH881" s="213">
        <f t="shared" si="40"/>
        <v>121282813.75999999</v>
      </c>
      <c r="AI881" s="213">
        <f t="shared" si="40"/>
        <v>158430126.59000015</v>
      </c>
      <c r="AJ881" s="213">
        <f t="shared" si="40"/>
        <v>176470655.85999981</v>
      </c>
      <c r="AK881" s="213">
        <f t="shared" si="40"/>
        <v>200958619.3900001</v>
      </c>
      <c r="AL881" s="213">
        <f t="shared" si="40"/>
        <v>222907286.78000033</v>
      </c>
      <c r="AM881" s="213">
        <f t="shared" si="40"/>
        <v>249199264.38999993</v>
      </c>
      <c r="AN881" s="213">
        <f t="shared" si="40"/>
        <v>250644923.85999984</v>
      </c>
      <c r="AO881" s="213">
        <f t="shared" si="40"/>
        <v>258419762.56000003</v>
      </c>
      <c r="AP881" s="213">
        <f t="shared" si="40"/>
        <v>266716379.45000032</v>
      </c>
      <c r="AQ881" s="213">
        <f t="shared" si="40"/>
        <v>274958096.23000032</v>
      </c>
      <c r="AR881" s="213">
        <f t="shared" si="40"/>
        <v>299052900.73000032</v>
      </c>
      <c r="AS881" s="213">
        <f t="shared" si="40"/>
        <v>307051791.96000004</v>
      </c>
      <c r="AT881" s="213">
        <f t="shared" si="40"/>
        <v>305990253.87999988</v>
      </c>
      <c r="AU881" s="213">
        <f t="shared" si="40"/>
        <v>321180823.67000014</v>
      </c>
      <c r="AV881" s="213">
        <f t="shared" si="40"/>
        <v>330498211.71000016</v>
      </c>
      <c r="AW881" s="213">
        <f t="shared" si="40"/>
        <v>337035449.6500001</v>
      </c>
      <c r="AX881" s="213">
        <f t="shared" si="40"/>
        <v>282738204.07999974</v>
      </c>
      <c r="AY881" s="213">
        <f t="shared" si="40"/>
        <v>262223673.79000008</v>
      </c>
      <c r="AZ881" s="213">
        <f t="shared" si="40"/>
        <v>256272540.12999985</v>
      </c>
      <c r="BA881" s="213">
        <f t="shared" si="40"/>
        <v>252318336.78000003</v>
      </c>
      <c r="BB881" s="213" t="e">
        <f t="shared" ca="1" si="40"/>
        <v>#NAME?</v>
      </c>
    </row>
    <row r="882" spans="1:54" ht="15.75" customHeight="1">
      <c r="A882" s="214"/>
      <c r="B882" s="215" t="s">
        <v>2954</v>
      </c>
      <c r="C882" s="216">
        <f>COUNTIF(H:H,"Inativo")</f>
        <v>283</v>
      </c>
      <c r="D882" s="145"/>
      <c r="E882" s="202"/>
      <c r="F882" s="202"/>
      <c r="G882" s="202"/>
      <c r="H882" s="201"/>
      <c r="I882" s="217"/>
      <c r="J882" s="201"/>
      <c r="K882" s="218"/>
      <c r="L882" s="219"/>
      <c r="M882" s="201"/>
      <c r="N882" s="205"/>
      <c r="O882" s="205"/>
      <c r="P882" s="206"/>
      <c r="Q882" s="82"/>
      <c r="R882" s="82"/>
      <c r="S882" s="119"/>
      <c r="T882" s="145"/>
      <c r="U882" s="145"/>
      <c r="V882" s="119"/>
      <c r="W882" s="219"/>
      <c r="X882" s="219"/>
      <c r="Y882" s="219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14"/>
      <c r="B883" s="215" t="s">
        <v>2955</v>
      </c>
      <c r="C883" s="216">
        <f>COUNTIF(H:H,"Encerrado")</f>
        <v>158</v>
      </c>
      <c r="D883" s="145"/>
      <c r="E883" s="202"/>
      <c r="F883" s="202"/>
      <c r="G883" s="202"/>
      <c r="H883" s="201"/>
      <c r="I883" s="217"/>
      <c r="J883" s="201"/>
      <c r="K883" s="218"/>
      <c r="L883" s="219"/>
      <c r="M883" s="201"/>
      <c r="N883" s="205"/>
      <c r="O883" s="205"/>
      <c r="P883" s="206"/>
      <c r="Q883" s="82"/>
      <c r="R883" s="82"/>
      <c r="S883" s="119"/>
      <c r="T883" s="145"/>
      <c r="U883" s="145"/>
      <c r="V883" s="119"/>
      <c r="W883" s="219"/>
      <c r="X883" s="219"/>
      <c r="Y883" s="219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  <row r="884" spans="1:54" ht="15.75" customHeight="1">
      <c r="A884" s="220"/>
      <c r="B884" s="221" t="s">
        <v>2956</v>
      </c>
      <c r="C884" s="222">
        <f>COUNTIF(H:H,"Pode Operar")</f>
        <v>23</v>
      </c>
      <c r="D884" s="145"/>
      <c r="E884" s="202"/>
      <c r="F884" s="202"/>
      <c r="G884" s="202"/>
      <c r="H884" s="201"/>
      <c r="I884" s="217"/>
      <c r="J884" s="201"/>
      <c r="K884" s="218"/>
      <c r="L884" s="219"/>
      <c r="M884" s="201"/>
      <c r="N884" s="205"/>
      <c r="O884" s="205"/>
      <c r="P884" s="206"/>
      <c r="Q884" s="82"/>
      <c r="R884" s="82"/>
      <c r="S884" s="119"/>
      <c r="T884" s="145"/>
      <c r="U884" s="145"/>
      <c r="V884" s="119"/>
      <c r="W884" s="219"/>
      <c r="X884" s="219"/>
      <c r="Y884" s="219"/>
      <c r="Z884" s="207"/>
      <c r="AA884" s="207"/>
      <c r="AB884" s="207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</row>
    <row r="885" spans="1:54" ht="15.75" customHeight="1">
      <c r="A885" s="223"/>
      <c r="B885" s="223"/>
      <c r="C885" s="224"/>
      <c r="D885" s="202"/>
      <c r="E885" s="202"/>
      <c r="F885" s="225"/>
      <c r="G885" s="225"/>
      <c r="H885" s="201"/>
      <c r="I885" s="217"/>
      <c r="J885" s="201"/>
      <c r="K885" s="218"/>
      <c r="L885" s="204"/>
      <c r="M885" s="119"/>
      <c r="N885" s="205"/>
      <c r="O885" s="205"/>
      <c r="P885" s="206"/>
      <c r="Q885" s="82"/>
      <c r="R885" s="82"/>
      <c r="S885" s="119"/>
      <c r="T885" s="226"/>
      <c r="U885" s="119"/>
      <c r="V885" s="119"/>
      <c r="W885" s="204"/>
      <c r="X885" s="204"/>
      <c r="Y885" s="204"/>
      <c r="Z885" s="207"/>
      <c r="AA885" s="207"/>
      <c r="AB885" s="207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</row>
    <row r="886" spans="1:54" ht="15.75" customHeight="1">
      <c r="A886" s="223"/>
      <c r="B886" s="223"/>
      <c r="C886" s="224"/>
      <c r="D886" s="202"/>
      <c r="E886" s="202"/>
      <c r="F886" s="225"/>
      <c r="G886" s="225"/>
      <c r="H886" s="201"/>
      <c r="I886" s="217"/>
      <c r="J886" s="201"/>
      <c r="K886" s="218"/>
      <c r="L886" s="204"/>
      <c r="M886" s="119"/>
      <c r="N886" s="205"/>
      <c r="O886" s="205"/>
      <c r="P886" s="206"/>
      <c r="Q886" s="82"/>
      <c r="R886" s="82"/>
      <c r="S886" s="119"/>
      <c r="T886" s="226"/>
      <c r="U886" s="119"/>
      <c r="V886" s="119"/>
      <c r="W886" s="204"/>
      <c r="X886" s="204"/>
      <c r="Y886" s="204"/>
      <c r="Z886" s="207"/>
      <c r="AA886" s="207"/>
      <c r="AB886" s="207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  <c r="AO886" s="208"/>
      <c r="AP886" s="208"/>
      <c r="AQ886" s="208"/>
      <c r="AR886" s="208"/>
      <c r="AS886" s="208"/>
      <c r="AT886" s="208"/>
      <c r="AU886" s="208"/>
      <c r="AV886" s="208"/>
      <c r="AW886" s="208"/>
      <c r="AX886" s="208"/>
      <c r="AY886" s="208"/>
      <c r="AZ886" s="208"/>
      <c r="BA886" s="208"/>
      <c r="BB886" s="208"/>
    </row>
    <row r="887" spans="1:54" ht="15.75" customHeight="1">
      <c r="A887" s="223"/>
      <c r="B887" s="223"/>
      <c r="C887" s="224"/>
      <c r="D887" s="202"/>
      <c r="E887" s="202"/>
      <c r="F887" s="225"/>
      <c r="G887" s="225"/>
      <c r="H887" s="201"/>
      <c r="I887" s="217"/>
      <c r="J887" s="201"/>
      <c r="K887" s="218"/>
      <c r="L887" s="204"/>
      <c r="M887" s="119"/>
      <c r="N887" s="205"/>
      <c r="O887" s="205"/>
      <c r="P887" s="206"/>
      <c r="Q887" s="82"/>
      <c r="R887" s="82"/>
      <c r="S887" s="119"/>
      <c r="T887" s="226"/>
      <c r="U887" s="119"/>
      <c r="V887" s="119"/>
      <c r="W887" s="204"/>
      <c r="X887" s="204"/>
      <c r="Y887" s="204"/>
      <c r="Z887" s="207"/>
      <c r="AA887" s="207"/>
      <c r="AB887" s="207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  <c r="AO887" s="208"/>
      <c r="AP887" s="208"/>
      <c r="AQ887" s="208"/>
      <c r="AR887" s="208"/>
      <c r="AS887" s="208"/>
      <c r="AT887" s="208"/>
      <c r="AU887" s="208"/>
      <c r="AV887" s="208"/>
      <c r="AW887" s="208"/>
      <c r="AX887" s="208"/>
      <c r="AY887" s="208"/>
      <c r="AZ887" s="208"/>
      <c r="BA887" s="208"/>
      <c r="BB887" s="208"/>
    </row>
  </sheetData>
  <customSheetViews>
    <customSheetView guid="{79B2CDFA-9180-4C32-B2E7-DC53BBEFF78B}" filter="1" showAutoFilter="1">
      <pageMargins left="0.511811024" right="0.511811024" top="0.78740157499999996" bottom="0.78740157499999996" header="0.31496062000000002" footer="0.31496062000000002"/>
      <autoFilter ref="K2:K885" xr:uid="{B8F342E8-0307-41F3-939B-1324848A9138}"/>
    </customSheetView>
    <customSheetView guid="{8D1B8FE8-9D91-403A-AF37-9B88861C5255}" filter="1" showAutoFilter="1">
      <pageMargins left="0.511811024" right="0.511811024" top="0.78740157499999996" bottom="0.78740157499999996" header="0.31496062000000002" footer="0.31496062000000002"/>
      <autoFilter ref="B2:AL885" xr:uid="{66C752EB-A221-40AE-83C8-62235C6BB64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3BE3D28-595E-45B9-A43E-664F0572BA01}" filter="1" showAutoFilter="1">
      <pageMargins left="0.511811024" right="0.511811024" top="0.78740157499999996" bottom="0.78740157499999996" header="0.31496062000000002" footer="0.31496062000000002"/>
      <autoFilter ref="A2:AR876" xr:uid="{B8441746-D847-4455-8AFE-B840DAEBF38E}"/>
    </customSheetView>
    <customSheetView guid="{19CFA383-A6D8-4C77-9A1A-61F458E7DD75}" filter="1" showAutoFilter="1">
      <pageMargins left="0.511811024" right="0.511811024" top="0.78740157499999996" bottom="0.78740157499999996" header="0.31496062000000002" footer="0.31496062000000002"/>
      <autoFilter ref="A2:AT876" xr:uid="{EC8D165B-1BF6-4861-92F7-58DA00124B5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20BE289-9AB1-42A7-9F90-F7FBFD0A8D6D}" filter="1" showAutoFilter="1">
      <pageMargins left="0.511811024" right="0.511811024" top="0.78740157499999996" bottom="0.78740157499999996" header="0.31496062000000002" footer="0.31496062000000002"/>
      <autoFilter ref="A1:AN880" xr:uid="{DFE0BA32-1658-49AA-9CAB-2699BDD1FAA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27590C2-E0DC-4657-95F8-55B11CD54D39}" filter="1" showAutoFilter="1">
      <pageMargins left="0.511811024" right="0.511811024" top="0.78740157499999996" bottom="0.78740157499999996" header="0.31496062000000002" footer="0.31496062000000002"/>
      <autoFilter ref="A1:AQ876" xr:uid="{9E7B0EA0-562F-4142-8E64-807DA9FEFEFD}"/>
    </customSheetView>
    <customSheetView guid="{80970B97-B11E-49BE-B753-5819EEDB3169}" filter="1" showAutoFilter="1">
      <pageMargins left="0.511811024" right="0.511811024" top="0.78740157499999996" bottom="0.78740157499999996" header="0.31496062000000002" footer="0.31496062000000002"/>
      <autoFilter ref="AK2:AK885" xr:uid="{193F8867-1E52-41D2-BE0A-2EEA7539B22B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9B9B6A9C-CB4A-4AC2-A53A-59853055E71B}" filter="1" showAutoFilter="1">
      <pageMargins left="0.511811024" right="0.511811024" top="0.78740157499999996" bottom="0.78740157499999996" header="0.31496062000000002" footer="0.31496062000000002"/>
      <autoFilter ref="D2:F885" xr:uid="{BA3F4BEA-4994-4155-A981-FA04DAEDA771}"/>
    </customSheetView>
    <customSheetView guid="{9E71FCE5-6E01-4534-87C5-A649A06C749F}" filter="1" showAutoFilter="1">
      <pageMargins left="0.511811024" right="0.511811024" top="0.78740157499999996" bottom="0.78740157499999996" header="0.31496062000000002" footer="0.31496062000000002"/>
      <autoFilter ref="B2:AK880" xr:uid="{7A709A2F-95DA-429A-8A18-BDC4491BB9C7}"/>
    </customSheetView>
    <customSheetView guid="{F0873ABA-D81E-46E7-86BB-8828810FFACB}" filter="1" showAutoFilter="1">
      <pageMargins left="0.511811024" right="0.511811024" top="0.78740157499999996" bottom="0.78740157499999996" header="0.31496062000000002" footer="0.31496062000000002"/>
      <autoFilter ref="A1:AN880" xr:uid="{FA6355EA-7D33-4F71-A6DF-6EF5EFC1AE8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562F0AE-FE0D-4A38-8A48-1F97EFF63228}" filter="1" showAutoFilter="1">
      <pageMargins left="0.511811024" right="0.511811024" top="0.78740157499999996" bottom="0.78740157499999996" header="0.31496062000000002" footer="0.31496062000000002"/>
      <autoFilter ref="A1:AT876" xr:uid="{AF470421-0A14-424C-8B6B-3BF7BF21C89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FCB51DC-0FDC-4A9A-A30B-3ABB10912876}" filter="1" showAutoFilter="1">
      <pageMargins left="0.511811024" right="0.511811024" top="0.78740157499999996" bottom="0.78740157499999996" header="0.31496062000000002" footer="0.31496062000000002"/>
      <autoFilter ref="B2:AK885" xr:uid="{6801DEEA-F5C5-4A16-AB9F-EF07E2968152}"/>
    </customSheetView>
    <customSheetView guid="{ECCF0638-5AF5-4B8E-A78E-A45F3462C7DE}" filter="1" showAutoFilter="1">
      <pageMargins left="0.511811024" right="0.511811024" top="0.78740157499999996" bottom="0.78740157499999996" header="0.31496062000000002" footer="0.31496062000000002"/>
      <autoFilter ref="B2:AI880" xr:uid="{BB70E7E3-6AB8-45A6-84BA-D275BE72EBBD}"/>
    </customSheetView>
    <customSheetView guid="{8BD46759-7F46-403D-B802-7FD61EB20116}" filter="1" showAutoFilter="1">
      <pageMargins left="0.511811024" right="0.511811024" top="0.78740157499999996" bottom="0.78740157499999996" header="0.31496062000000002" footer="0.31496062000000002"/>
      <autoFilter ref="B2:AL880" xr:uid="{0B164A6A-AB0B-4B36-BFC5-98C3B81CAD09}"/>
    </customSheetView>
    <customSheetView guid="{96966D80-2566-4B97-8859-74A504E1F965}" filter="1" showAutoFilter="1">
      <pageMargins left="0.511811024" right="0.511811024" top="0.78740157499999996" bottom="0.78740157499999996" header="0.31496062000000002" footer="0.31496062000000002"/>
      <autoFilter ref="J1:P875" xr:uid="{6B46FD3A-DFCC-4DA7-83F9-E3168CE15AF9}"/>
    </customSheetView>
    <customSheetView guid="{D39F18C3-786B-443F-9A5D-19FD15078095}" filter="1" showAutoFilter="1">
      <pageMargins left="0.511811024" right="0.511811024" top="0.78740157499999996" bottom="0.78740157499999996" header="0.31496062000000002" footer="0.31496062000000002"/>
      <autoFilter ref="B2:AK880" xr:uid="{94A04AEC-01F8-4914-8424-5CF72993BE90}"/>
    </customSheetView>
    <customSheetView guid="{60B70526-5C89-4CD1-B5F5-2D72E7CA7157}" filter="1" showAutoFilter="1">
      <pageMargins left="0.511811024" right="0.511811024" top="0.78740157499999996" bottom="0.78740157499999996" header="0.31496062000000002" footer="0.31496062000000002"/>
      <autoFilter ref="B2:AL880" xr:uid="{8B601751-8D25-4E2C-BC0D-A35DA7B0430A}"/>
    </customSheetView>
    <customSheetView guid="{0A9E1638-B1CC-4561-BC1D-FE78AB995289}" filter="1" showAutoFilter="1">
      <pageMargins left="0.511811024" right="0.511811024" top="0.78740157499999996" bottom="0.78740157499999996" header="0.31496062000000002" footer="0.31496062000000002"/>
      <autoFilter ref="A1:AQ876" xr:uid="{EB140C60-1DA4-48E4-AF66-9B3D1732DEF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DF88590-1B40-4786-BEFC-2CB6964BE996}" filter="1" showAutoFilter="1">
      <pageMargins left="0.511811024" right="0.511811024" top="0.78740157499999996" bottom="0.78740157499999996" header="0.31496062000000002" footer="0.31496062000000002"/>
      <autoFilter ref="A1:AS876" xr:uid="{56AC34F6-67E3-46F8-BF94-D8C9E5211478}"/>
    </customSheetView>
    <customSheetView guid="{C4BD9173-007C-4836-A646-E1DDF6028F27}" filter="1" showAutoFilter="1">
      <pageMargins left="0.511811024" right="0.511811024" top="0.78740157499999996" bottom="0.78740157499999996" header="0.31496062000000002" footer="0.31496062000000002"/>
      <autoFilter ref="A2:AT876" xr:uid="{61B8F139-0BF3-4DC8-8EB8-F6C477D720A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8998C8A-BBF7-4942-900E-AE9E17FD76C2}" filter="1" showAutoFilter="1">
      <pageMargins left="0.511811024" right="0.511811024" top="0.78740157499999996" bottom="0.78740157499999996" header="0.31496062000000002" footer="0.31496062000000002"/>
      <autoFilter ref="A2:AS876" xr:uid="{70BC9697-04C6-44CB-87C6-B5A190DE710E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AE64339-7183-4659-9C2B-36174D16CFF1}" filter="1" showAutoFilter="1">
      <pageMargins left="0.511811024" right="0.511811024" top="0.78740157499999996" bottom="0.78740157499999996" header="0.31496062000000002" footer="0.31496062000000002"/>
      <autoFilter ref="K2:K885" xr:uid="{0F1177EC-8CDE-4256-9A96-0F0B5850BCC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AB86D9-BFFD-4E52-B3AC-025E70843030}" filter="1" showAutoFilter="1">
      <pageMargins left="0.511811024" right="0.511811024" top="0.78740157499999996" bottom="0.78740157499999996" header="0.31496062000000002" footer="0.31496062000000002"/>
      <autoFilter ref="A1:AS876" xr:uid="{7A5A1AEC-A59F-4D38-A522-39077031161D}">
        <filterColumn colId="21">
          <filters>
            <filter val="Inativo"/>
          </filters>
        </filterColumn>
      </autoFilter>
    </customSheetView>
    <customSheetView guid="{812CE15E-6234-4B80-B85A-78FF7BCECFCA}" filter="1" showAutoFilter="1">
      <pageMargins left="0.511811024" right="0.511811024" top="0.78740157499999996" bottom="0.78740157499999996" header="0.31496062000000002" footer="0.31496062000000002"/>
      <autoFilter ref="F2:F885" xr:uid="{5552B278-0203-4C8E-BA09-71E5856BB2EA}"/>
    </customSheetView>
    <customSheetView guid="{1783D291-D344-44DB-826A-C0D2E0F1D836}" filter="1" showAutoFilter="1">
      <pageMargins left="0.511811024" right="0.511811024" top="0.78740157499999996" bottom="0.78740157499999996" header="0.31496062000000002" footer="0.31496062000000002"/>
      <autoFilter ref="A1:AQ885" xr:uid="{A2B113D1-9DB8-4EE1-9E18-9D8156BAE71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9AD1629-2228-42F2-9D73-DE17C4F55B75}" filter="1" showAutoFilter="1">
      <pageMargins left="0.511811024" right="0.511811024" top="0.78740157499999996" bottom="0.78740157499999996" header="0.31496062000000002" footer="0.31496062000000002"/>
      <autoFilter ref="H1:I878" xr:uid="{4F4DA9D7-FFF1-4AF4-AA11-69AEDEB988F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05C3F2E-0E57-43EC-AFBA-ABFF55D84450}" filter="1" showAutoFilter="1">
      <pageMargins left="0.511811024" right="0.511811024" top="0.78740157499999996" bottom="0.78740157499999996" header="0.31496062000000002" footer="0.31496062000000002"/>
      <autoFilter ref="A1:AQ876" xr:uid="{9E38660D-3CA7-4CFD-AF4C-DF861F19172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34CA1416-B651-40A7-A141-3E339851BC4E}" filter="1" showAutoFilter="1">
      <pageMargins left="0.511811024" right="0.511811024" top="0.78740157499999996" bottom="0.78740157499999996" header="0.31496062000000002" footer="0.31496062000000002"/>
      <autoFilter ref="B2:AI880" xr:uid="{55A087D9-0BBB-40C3-900C-CC95DBB6009B}"/>
    </customSheetView>
    <customSheetView guid="{222D1635-AAC0-4922-9111-8B5B1F873A0D}" filter="1" showAutoFilter="1">
      <pageMargins left="0.511811024" right="0.511811024" top="0.78740157499999996" bottom="0.78740157499999996" header="0.31496062000000002" footer="0.31496062000000002"/>
      <autoFilter ref="B2:AI880" xr:uid="{E4D63E0C-6407-464D-8620-87E1438DB4F1}"/>
    </customSheetView>
    <customSheetView guid="{588D7C21-D228-44AB-9328-41265335AA75}" filter="1" showAutoFilter="1">
      <pageMargins left="0.511811024" right="0.511811024" top="0.78740157499999996" bottom="0.78740157499999996" header="0.31496062000000002" footer="0.31496062000000002"/>
      <autoFilter ref="A1:AR876" xr:uid="{1CE336B4-8120-4DF6-9D57-329D90F2BC54}">
        <filterColumn colId="21">
          <filters>
            <filter val="Ativo"/>
          </filters>
        </filterColumn>
      </autoFilter>
    </customSheetView>
    <customSheetView guid="{E6FFB11F-A6CD-4084-B8E2-3B3589F8A363}" filter="1" showAutoFilter="1">
      <pageMargins left="0.511811024" right="0.511811024" top="0.78740157499999996" bottom="0.78740157499999996" header="0.31496062000000002" footer="0.31496062000000002"/>
      <autoFilter ref="A1:AR876" xr:uid="{EEA644E5-758F-43CB-A5DA-5885FE9321F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6D568E2-7767-4FE6-82BC-7A6ECC586CD5}" filter="1" showAutoFilter="1">
      <pageMargins left="0.511811024" right="0.511811024" top="0.78740157499999996" bottom="0.78740157499999996" header="0.31496062000000002" footer="0.31496062000000002"/>
      <autoFilter ref="Q2:Q885" xr:uid="{A99F4D85-0E7B-4123-A6FB-DF754EA488D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5C204F55-7B55-4282-B9DA-8BF37130A582}" filter="1" showAutoFilter="1">
      <pageMargins left="0.511811024" right="0.511811024" top="0.78740157499999996" bottom="0.78740157499999996" header="0.31496062000000002" footer="0.31496062000000002"/>
      <autoFilter ref="B2:AL880" xr:uid="{A291D685-5995-404E-B102-4421865121B4}"/>
    </customSheetView>
    <customSheetView guid="{62ADE476-6BE3-40ED-8346-6AC79CFD0A33}" filter="1" showAutoFilter="1">
      <pageMargins left="0.511811024" right="0.511811024" top="0.78740157499999996" bottom="0.78740157499999996" header="0.31496062000000002" footer="0.31496062000000002"/>
      <autoFilter ref="K2:K885" xr:uid="{AAFD3558-9F0C-414C-9D81-8BE14307AC6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90483B5-78DD-4802-872A-653BD7AB8D23}" filter="1" showAutoFilter="1">
      <pageMargins left="0.511811024" right="0.511811024" top="0.78740157499999996" bottom="0.78740157499999996" header="0.31496062000000002" footer="0.31496062000000002"/>
      <autoFilter ref="A2:AT876" xr:uid="{836D1C71-BD51-4F5E-8378-3A4F53057D9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4C58B1-7B87-4FCF-AF5E-F1B075E2675A}" filter="1" showAutoFilter="1">
      <pageMargins left="0.511811024" right="0.511811024" top="0.78740157499999996" bottom="0.78740157499999996" header="0.31496062000000002" footer="0.31496062000000002"/>
      <autoFilter ref="A2:AR876" xr:uid="{A9B943BF-EAE7-4642-8417-6319F48294B1}"/>
    </customSheetView>
    <customSheetView guid="{0DF58B06-29B0-4EC4-A8BA-24C0617D90FF}" filter="1" showAutoFilter="1">
      <pageMargins left="0.511811024" right="0.511811024" top="0.78740157499999996" bottom="0.78740157499999996" header="0.31496062000000002" footer="0.31496062000000002"/>
      <autoFilter ref="A2:AS876" xr:uid="{41830AC1-D2AB-46FA-873A-0EA29CA2C170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95411DC0-B14B-4CDD-B84E-6AAF1348A85F}" filter="1" showAutoFilter="1">
      <pageMargins left="0.511811024" right="0.511811024" top="0.78740157499999996" bottom="0.78740157499999996" header="0.31496062000000002" footer="0.31496062000000002"/>
      <autoFilter ref="A1:AS876" xr:uid="{F3A7FE7F-2DEF-4E67-B5C0-C78AC366263C}">
        <filterColumn colId="21">
          <filters>
            <filter val="Inativo"/>
          </filters>
        </filterColumn>
      </autoFilter>
    </customSheetView>
    <customSheetView guid="{A6219133-3AD1-4467-8BA3-B50779A80DB2}" filter="1" showAutoFilter="1">
      <pageMargins left="0.511811024" right="0.511811024" top="0.78740157499999996" bottom="0.78740157499999996" header="0.31496062000000002" footer="0.31496062000000002"/>
      <autoFilter ref="A1:AQ876" xr:uid="{2E120787-655A-4D6C-BE39-9D59F7BC12F4}"/>
    </customSheetView>
    <customSheetView guid="{0120FD5E-97CE-4DFE-AD43-19BBAF6F0ECF}" filter="1" showAutoFilter="1">
      <pageMargins left="0.511811024" right="0.511811024" top="0.78740157499999996" bottom="0.78740157499999996" header="0.31496062000000002" footer="0.31496062000000002"/>
      <autoFilter ref="A1:AR876" xr:uid="{78E44499-B8DD-435B-9826-EE10F8525BC1}">
        <filterColumn colId="21">
          <filters>
            <filter val="Inativo"/>
          </filters>
        </filterColumn>
      </autoFilter>
    </customSheetView>
    <customSheetView guid="{6FC383D6-ADB3-4C56-85C7-4B760BC08BC5}" filter="1" showAutoFilter="1">
      <pageMargins left="0.511811024" right="0.511811024" top="0.78740157499999996" bottom="0.78740157499999996" header="0.31496062000000002" footer="0.31496062000000002"/>
      <autoFilter ref="A2:AS876" xr:uid="{AF5163D5-67F7-4C1A-B8FE-BB516D1531BF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711E045-2834-4568-85DC-313058AEDA57}" filter="1" showAutoFilter="1">
      <pageMargins left="0.511811024" right="0.511811024" top="0.78740157499999996" bottom="0.78740157499999996" header="0.31496062000000002" footer="0.31496062000000002"/>
      <autoFilter ref="B2:AL880" xr:uid="{0D96A2C6-299D-464B-8DDF-E349F549FF28}"/>
    </customSheetView>
    <customSheetView guid="{653E552E-C2BD-416C-9747-CA5C2F4E1B6F}" filter="1" showAutoFilter="1">
      <pageMargins left="0.511811024" right="0.511811024" top="0.78740157499999996" bottom="0.78740157499999996" header="0.31496062000000002" footer="0.31496062000000002"/>
      <autoFilter ref="B2:AK880" xr:uid="{82377875-4517-406F-A84B-216647908957}"/>
    </customSheetView>
    <customSheetView guid="{91B0E9AE-0257-41AC-8E5B-4DCDAEEE161D}" filter="1" showAutoFilter="1">
      <pageMargins left="0.511811024" right="0.511811024" top="0.78740157499999996" bottom="0.78740157499999996" header="0.31496062000000002" footer="0.31496062000000002"/>
      <autoFilter ref="F2:F885" xr:uid="{F010ABE5-D7C2-4679-A5AB-8A9490B43B04}"/>
    </customSheetView>
    <customSheetView guid="{C16E7B89-AC82-4CF6-A0A4-263C3DD10A1A}" filter="1" showAutoFilter="1">
      <pageMargins left="0.511811024" right="0.511811024" top="0.78740157499999996" bottom="0.78740157499999996" header="0.31496062000000002" footer="0.31496062000000002"/>
      <autoFilter ref="K2:K885" xr:uid="{1DDA3B61-8D58-4ECF-B601-4DBEBC762B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B4BBF8B-5E45-4F54-9BFD-378831A04EAF}" filter="1" showAutoFilter="1">
      <pageMargins left="0.511811024" right="0.511811024" top="0.78740157499999996" bottom="0.78740157499999996" header="0.31496062000000002" footer="0.31496062000000002"/>
      <autoFilter ref="A1:AT876" xr:uid="{C5B4D2B8-61CA-42EB-B3F9-328EE7AF1BE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F5C82B2-9729-47CF-B1FA-438E7730CFE7}" filter="1" showAutoFilter="1">
      <pageMargins left="0.511811024" right="0.511811024" top="0.78740157499999996" bottom="0.78740157499999996" header="0.31496062000000002" footer="0.31496062000000002"/>
      <autoFilter ref="A2:AR876" xr:uid="{EAB9CD16-ED7B-4171-AE6B-6B8455A254E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692BB14-8A1D-42CB-A272-4B754E40859D}" filter="1" showAutoFilter="1">
      <pageMargins left="0.511811024" right="0.511811024" top="0.78740157499999996" bottom="0.78740157499999996" header="0.31496062000000002" footer="0.31496062000000002"/>
      <autoFilter ref="B2:AL880" xr:uid="{25F64BD1-BE1C-440D-8C6E-139892F02902}"/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K2:L885" xr:uid="{D835E015-4DF3-4740-AD80-D8A40CF0C7C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7A3419E-B7E6-4DC8-97A9-7155EFFC3478}" filter="1" showAutoFilter="1">
      <pageMargins left="0.511811024" right="0.511811024" top="0.78740157499999996" bottom="0.78740157499999996" header="0.31496062000000002" footer="0.31496062000000002"/>
      <autoFilter ref="A1:AR876" xr:uid="{29169AD2-0C23-478B-8C17-A9C248F54DA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77C4513-4046-4643-AE23-327C59C0985D}" filter="1" showAutoFilter="1">
      <pageMargins left="0.511811024" right="0.511811024" top="0.78740157499999996" bottom="0.78740157499999996" header="0.31496062000000002" footer="0.31496062000000002"/>
      <autoFilter ref="A1:AO885" xr:uid="{4E12F90D-E94A-4623-AE4F-71D0AAEA0112}"/>
    </customSheetView>
    <customSheetView guid="{43DB0920-79AC-44DD-AF7E-5F90DBBDBE8E}" filter="1" showAutoFilter="1">
      <pageMargins left="0.511811024" right="0.511811024" top="0.78740157499999996" bottom="0.78740157499999996" header="0.31496062000000002" footer="0.31496062000000002"/>
      <autoFilter ref="AD2:AD885" xr:uid="{B79B9CC3-7A04-4E12-880C-952601EB22D9}"/>
    </customSheetView>
    <customSheetView guid="{0A2FF26B-BCA5-4BAD-B96E-78B572452D6C}" filter="1" showAutoFilter="1">
      <pageMargins left="0.511811024" right="0.511811024" top="0.78740157499999996" bottom="0.78740157499999996" header="0.31496062000000002" footer="0.31496062000000002"/>
      <autoFilter ref="A1:AO885" xr:uid="{C05D669B-B6BF-4CF7-8C24-DA662EB76E6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A7E78EDF-3223-4DDF-A9EB-2E1C239F686D}" filter="1" showAutoFilter="1">
      <pageMargins left="0.511811024" right="0.511811024" top="0.78740157499999996" bottom="0.78740157499999996" header="0.31496062000000002" footer="0.31496062000000002"/>
      <autoFilter ref="A1:AO876" xr:uid="{8078D10D-8FF3-4999-B6B2-5B4C88627B26}"/>
    </customSheetView>
    <customSheetView guid="{FC5A03CD-D3BB-404C-BE7D-59F08B55EFE4}" filter="1" showAutoFilter="1">
      <pageMargins left="0.511811024" right="0.511811024" top="0.78740157499999996" bottom="0.78740157499999996" header="0.31496062000000002" footer="0.31496062000000002"/>
      <autoFilter ref="A1:AN880" xr:uid="{60399E93-D502-427F-B876-92CF828D45F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CF5FD663-24C5-406D-8A15-65BDE80E1D95}" filter="1" showAutoFilter="1">
      <pageMargins left="0.511811024" right="0.511811024" top="0.78740157499999996" bottom="0.78740157499999996" header="0.31496062000000002" footer="0.31496062000000002"/>
      <autoFilter ref="A2:AT876" xr:uid="{02A7F78F-916C-4202-9C71-FC1D09EE52D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ABB136E-885C-4A02-9CD8-E0BC77290773}" filter="1" showAutoFilter="1">
      <pageMargins left="0.511811024" right="0.511811024" top="0.78740157499999996" bottom="0.78740157499999996" header="0.31496062000000002" footer="0.31496062000000002"/>
      <autoFilter ref="K2:K885" xr:uid="{7695E48F-1077-41BC-884C-333222DE0EE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1C73B92-82B2-4A37-A718-BEE89D318B09}" filter="1" showAutoFilter="1">
      <pageMargins left="0.511811024" right="0.511811024" top="0.78740157499999996" bottom="0.78740157499999996" header="0.31496062000000002" footer="0.31496062000000002"/>
      <autoFilter ref="A1:AT876" xr:uid="{E3ACEEEC-3F60-406F-A383-D29EBD1F75D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F66366C-2259-4B69-B051-FA679609A418}" filter="1" showAutoFilter="1">
      <pageMargins left="0.511811024" right="0.511811024" top="0.78740157499999996" bottom="0.78740157499999996" header="0.31496062000000002" footer="0.31496062000000002"/>
      <autoFilter ref="E2:F885" xr:uid="{EB308649-30B8-440D-8DB6-110171A10D04}"/>
    </customSheetView>
    <customSheetView guid="{624FD1CE-CC14-4024-AA19-8BBD15733746}" filter="1" showAutoFilter="1">
      <pageMargins left="0.511811024" right="0.511811024" top="0.78740157499999996" bottom="0.78740157499999996" header="0.31496062000000002" footer="0.31496062000000002"/>
      <autoFilter ref="A1:AT880" xr:uid="{E410EE32-DC97-4E1B-A25D-3B4CA70ABCE5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AAE58BE-4155-4D6F-9E21-8B3768BA8C49}" filter="1" showAutoFilter="1">
      <pageMargins left="0.511811024" right="0.511811024" top="0.78740157499999996" bottom="0.78740157499999996" header="0.31496062000000002" footer="0.31496062000000002"/>
      <autoFilter ref="A1:AR876" xr:uid="{386200A4-8AD7-4537-B8E7-63C07B9AB910}">
        <filterColumn colId="21">
          <filters>
            <filter val="Inativo"/>
          </filters>
        </filterColumn>
      </autoFilter>
    </customSheetView>
    <customSheetView guid="{0B631953-2225-445C-BDCC-EE4A32A9BEC7}" filter="1" showAutoFilter="1">
      <pageMargins left="0.511811024" right="0.511811024" top="0.78740157499999996" bottom="0.78740157499999996" header="0.31496062000000002" footer="0.31496062000000002"/>
      <autoFilter ref="A1:AT876" xr:uid="{FFFB6307-0993-4071-A7A2-9A21A47DDE26}">
        <filterColumn colId="7">
          <filters>
            <filter val="Pode Operar"/>
          </filters>
        </filterColumn>
      </autoFilter>
    </customSheetView>
    <customSheetView guid="{DADAA5F0-7321-4480-9EF7-2840FB095521}" filter="1" showAutoFilter="1">
      <pageMargins left="0.511811024" right="0.511811024" top="0.78740157499999996" bottom="0.78740157499999996" header="0.31496062000000002" footer="0.31496062000000002"/>
      <autoFilter ref="A1:AR876" xr:uid="{EBEE7D7A-DFE8-4181-B8CD-4F1D4DA04103}"/>
    </customSheetView>
    <customSheetView guid="{C17D0DA8-6111-475B-9418-28D6FD1FB24C}" filter="1" showAutoFilter="1">
      <pageMargins left="0.511811024" right="0.511811024" top="0.78740157499999996" bottom="0.78740157499999996" header="0.31496062000000002" footer="0.31496062000000002"/>
      <autoFilter ref="A1:AO885" xr:uid="{17E3AB56-B890-4253-B3E0-5B50CF05714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495C28F-4581-421C-BEB9-B2D9DB6777A0}" filter="1" showAutoFilter="1">
      <pageMargins left="0.511811024" right="0.511811024" top="0.78740157499999996" bottom="0.78740157499999996" header="0.31496062000000002" footer="0.31496062000000002"/>
      <autoFilter ref="A1:AO884" xr:uid="{E3540BBA-A852-4702-9378-EE765A1FD51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E9142C5-1989-40D3-A358-3EA9BB1673E0}" filter="1" showAutoFilter="1">
      <pageMargins left="0.511811024" right="0.511811024" top="0.78740157499999996" bottom="0.78740157499999996" header="0.31496062000000002" footer="0.31496062000000002"/>
      <autoFilter ref="A1:AR876" xr:uid="{8D55C5F9-9C69-4994-8B46-7830EBA68AA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1152ADB-5885-4611-9040-B418846878B3}" filter="1" showAutoFilter="1">
      <pageMargins left="0.511811024" right="0.511811024" top="0.78740157499999996" bottom="0.78740157499999996" header="0.31496062000000002" footer="0.31496062000000002"/>
      <autoFilter ref="A1:AR876" xr:uid="{722CEC00-3FE5-4C40-A4A2-E0AE4F8B885D}"/>
    </customSheetView>
    <customSheetView guid="{11A1401D-1776-4FE8-AE10-C1EE9F1034FD}" filter="1" showAutoFilter="1">
      <pageMargins left="0.511811024" right="0.511811024" top="0.78740157499999996" bottom="0.78740157499999996" header="0.31496062000000002" footer="0.31496062000000002"/>
      <autoFilter ref="B2:AL880" xr:uid="{58542731-1CE2-4576-8596-AF3BF7D7CAC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58B2BC58-D8CE-47F4-A271-4E16D4527106}" filter="1" showAutoFilter="1">
      <pageMargins left="0.511811024" right="0.511811024" top="0.78740157499999996" bottom="0.78740157499999996" header="0.31496062000000002" footer="0.31496062000000002"/>
      <autoFilter ref="A1:AT880" xr:uid="{16B44EF1-0B54-45C1-9B1D-30E507FE4198}">
        <filterColumn colId="7">
          <filters blank="1">
            <filter val="Ativo"/>
          </filters>
        </filterColumn>
      </autoFilter>
    </customSheetView>
    <customSheetView guid="{5FEA4BB8-F1EE-4567-9BF6-BD0CBAFB674F}" filter="1" showAutoFilter="1">
      <pageMargins left="0.511811024" right="0.511811024" top="0.78740157499999996" bottom="0.78740157499999996" header="0.31496062000000002" footer="0.31496062000000002"/>
      <autoFilter ref="D2:F885" xr:uid="{5F6E680B-3161-48CE-9E6E-6995D56E3CA9}"/>
    </customSheetView>
    <customSheetView guid="{57089D29-C113-4219-891B-CDF52F586CF5}" filter="1" showAutoFilter="1">
      <pageMargins left="0.511811024" right="0.511811024" top="0.78740157499999996" bottom="0.78740157499999996" header="0.31496062000000002" footer="0.31496062000000002"/>
      <autoFilter ref="A1:AT876" xr:uid="{5B75B168-EEF3-4234-9AF0-010CC4D91577}"/>
    </customSheetView>
    <customSheetView guid="{83CA3C6C-27A8-48C7-9765-BB855EDA63DD}" filter="1" showAutoFilter="1">
      <pageMargins left="0.511811024" right="0.511811024" top="0.78740157499999996" bottom="0.78740157499999996" header="0.31496062000000002" footer="0.31496062000000002"/>
      <autoFilter ref="A1:AT876" xr:uid="{BE78D392-1583-4FC7-ABDD-CED6A94F355B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9EB2E58C-10EA-414F-8E2E-313CAC99DC92}" filter="1" showAutoFilter="1">
      <pageMargins left="0.511811024" right="0.511811024" top="0.78740157499999996" bottom="0.78740157499999996" header="0.31496062000000002" footer="0.31496062000000002"/>
      <autoFilter ref="A1:AN880" xr:uid="{EB35FAE1-1DEE-4D14-B81A-64547D15E5A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F568B8B-433E-4EC5-BCE3-67332A3CE4AC}" filter="1" showAutoFilter="1">
      <pageMargins left="0.511811024" right="0.511811024" top="0.78740157499999996" bottom="0.78740157499999996" header="0.31496062000000002" footer="0.31496062000000002"/>
      <autoFilter ref="F2:F885" xr:uid="{96E9D90F-0306-4215-872D-B4F05BD5B7A1}"/>
    </customSheetView>
    <customSheetView guid="{5590142B-70A1-4E01-B393-A556485C0C74}" filter="1" showAutoFilter="1">
      <pageMargins left="0.511811024" right="0.511811024" top="0.78740157499999996" bottom="0.78740157499999996" header="0.31496062000000002" footer="0.31496062000000002"/>
      <autoFilter ref="B2:AK880" xr:uid="{0C4D54B9-1FB1-42FF-A910-E4B1AF2553A9}"/>
    </customSheetView>
    <customSheetView guid="{F9AFACCF-C04D-4FB6-95F7-7EDDAA53507B}" filter="1" showAutoFilter="1">
      <pageMargins left="0.511811024" right="0.511811024" top="0.78740157499999996" bottom="0.78740157499999996" header="0.31496062000000002" footer="0.31496062000000002"/>
      <autoFilter ref="A1:BB880" xr:uid="{251671F9-3E89-4387-B3A2-731037E1FE5F}"/>
    </customSheetView>
    <customSheetView guid="{F769A117-6A3F-4D1D-9F6F-73D3450ED977}" filter="1" showAutoFilter="1">
      <pageMargins left="0.511811024" right="0.511811024" top="0.78740157499999996" bottom="0.78740157499999996" header="0.31496062000000002" footer="0.31496062000000002"/>
      <autoFilter ref="B2:Q880" xr:uid="{A53BCA5F-E721-4579-86AF-5257C125F1B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C37C07C-0A4B-4C61-AB6D-04C2C1E2C98F}" filter="1" showAutoFilter="1">
      <pageMargins left="0.511811024" right="0.511811024" top="0.78740157499999996" bottom="0.78740157499999996" header="0.31496062000000002" footer="0.31496062000000002"/>
      <autoFilter ref="A1:AR876" xr:uid="{7B7712A5-19A2-45A8-AC36-FEF64CEB8B5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AFD1E17-D5AE-46C1-A1BD-4883ECA29D0A}" filter="1" showAutoFilter="1">
      <pageMargins left="0.511811024" right="0.511811024" top="0.78740157499999996" bottom="0.78740157499999996" header="0.31496062000000002" footer="0.31496062000000002"/>
      <autoFilter ref="M2:M885" xr:uid="{152BB059-8A01-4AF0-A1BD-0EA4D552207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8C944BB-198D-4D4C-A3C6-3BC66F3A709B}" filter="1" showAutoFilter="1">
      <pageMargins left="0.511811024" right="0.511811024" top="0.78740157499999996" bottom="0.78740157499999996" header="0.31496062000000002" footer="0.31496062000000002"/>
      <autoFilter ref="A1:AS876" xr:uid="{6DAF4846-40E2-4793-9857-4652FC4A9A99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439D560-7690-48A5-B762-AEDE88A4244B}" filter="1" showAutoFilter="1">
      <pageMargins left="0.511811024" right="0.511811024" top="0.78740157499999996" bottom="0.78740157499999996" header="0.31496062000000002" footer="0.31496062000000002"/>
      <autoFilter ref="B2:AL880" xr:uid="{5BA2076E-4209-427C-9DE9-48C1F881A9B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2B3853DF-BB50-4292-8DE9-56D1F14183C5}" filter="1" showAutoFilter="1">
      <pageMargins left="0.511811024" right="0.511811024" top="0.78740157499999996" bottom="0.78740157499999996" header="0.31496062000000002" footer="0.31496062000000002"/>
      <autoFilter ref="D2:AK885" xr:uid="{47A96155-B013-4B76-8EAC-649F5F93CC2F}"/>
    </customSheetView>
    <customSheetView guid="{737B1CB6-4314-4335-BD41-2DE50462F1D4}" filter="1" showAutoFilter="1">
      <pageMargins left="0.511811024" right="0.511811024" top="0.78740157499999996" bottom="0.78740157499999996" header="0.31496062000000002" footer="0.31496062000000002"/>
      <autoFilter ref="A1:AN880" xr:uid="{00561273-B001-4255-AA60-ADD586173B8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8FC617E-B4F6-40D2-93B5-54FC8482FA85}" filter="1" showAutoFilter="1">
      <pageMargins left="0.511811024" right="0.511811024" top="0.78740157499999996" bottom="0.78740157499999996" header="0.31496062000000002" footer="0.31496062000000002"/>
      <autoFilter ref="D2:K885" xr:uid="{1B5504ED-A509-434A-A2B9-67062CDE9C1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04FF5AE-E344-4FC0-8277-B56927E37FFD}" filter="1" showAutoFilter="1">
      <pageMargins left="0.511811024" right="0.511811024" top="0.78740157499999996" bottom="0.78740157499999996" header="0.31496062000000002" footer="0.31496062000000002"/>
      <autoFilter ref="B2:AL880" xr:uid="{209BE71C-7999-4B99-9AE2-1C4278DEE566}"/>
    </customSheetView>
    <customSheetView guid="{95E092B8-926A-4F51-BF71-AF56BB62B0EA}" filter="1" showAutoFilter="1">
      <pageMargins left="0.511811024" right="0.511811024" top="0.78740157499999996" bottom="0.78740157499999996" header="0.31496062000000002" footer="0.31496062000000002"/>
      <autoFilter ref="B2:AK880" xr:uid="{336B37E8-5F33-4BFE-857E-A78375E16577}"/>
    </customSheetView>
    <customSheetView guid="{32A28787-215B-42C0-A85F-FAE3B0DE4A05}" filter="1" showAutoFilter="1">
      <pageMargins left="0.511811024" right="0.511811024" top="0.78740157499999996" bottom="0.78740157499999996" header="0.31496062000000002" footer="0.31496062000000002"/>
      <autoFilter ref="A1:AT876" xr:uid="{3F98144B-F912-4C34-A9DA-2EAE924ED410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A2F641D9-2BAF-444F-8B58-6AEEC71B0D6A}" filter="1" showAutoFilter="1">
      <pageMargins left="0.511811024" right="0.511811024" top="0.78740157499999996" bottom="0.78740157499999996" header="0.31496062000000002" footer="0.31496062000000002"/>
      <autoFilter ref="F2:AK885" xr:uid="{D0D11FFD-0704-441F-94CF-4A6090DD91A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4782B31-FED3-401B-A4E9-F6DF6E527615}" filter="1" showAutoFilter="1">
      <pageMargins left="0.511811024" right="0.511811024" top="0.78740157499999996" bottom="0.78740157499999996" header="0.31496062000000002" footer="0.31496062000000002"/>
      <autoFilter ref="A1:AO885" xr:uid="{0C200C36-40CB-49CD-B5D7-2C41438B0E3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445761F-3F94-4599-8F50-219546E4846F}" filter="1" showAutoFilter="1">
      <pageMargins left="0.511811024" right="0.511811024" top="0.78740157499999996" bottom="0.78740157499999996" header="0.31496062000000002" footer="0.31496062000000002"/>
      <autoFilter ref="A2:AT876" xr:uid="{187401F2-1E3D-49B5-8E07-44FF1846D51E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C015777-3120-435E-8F73-0F4972C3316A}" filter="1" showAutoFilter="1">
      <pageMargins left="0.511811024" right="0.511811024" top="0.78740157499999996" bottom="0.78740157499999996" header="0.31496062000000002" footer="0.31496062000000002"/>
      <autoFilter ref="A2:AS876" xr:uid="{5938B08A-F483-4FAC-BF03-1C0408D3DCFB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09E71BC-BCCE-45D7-B21B-65E052CB7115}" filter="1" showAutoFilter="1">
      <pageMargins left="0.511811024" right="0.511811024" top="0.78740157499999996" bottom="0.78740157499999996" header="0.31496062000000002" footer="0.31496062000000002"/>
      <autoFilter ref="A1:AN880" xr:uid="{B261E68D-DEEC-4BF3-B9CE-B37703D204EF}"/>
    </customSheetView>
    <customSheetView guid="{F8A6E3EE-4BB5-4B39-8979-C5057DBB9345}" filter="1" showAutoFilter="1">
      <pageMargins left="0.511811024" right="0.511811024" top="0.78740157499999996" bottom="0.78740157499999996" header="0.31496062000000002" footer="0.31496062000000002"/>
      <autoFilter ref="D2:F885" xr:uid="{86B9E4CB-87F2-40B6-841F-AF1F36287F01}"/>
    </customSheetView>
    <customSheetView guid="{E18CBD92-C435-4B2B-B003-622F39D0FB6E}" filter="1" showAutoFilter="1">
      <pageMargins left="0.511811024" right="0.511811024" top="0.78740157499999996" bottom="0.78740157499999996" header="0.31496062000000002" footer="0.31496062000000002"/>
      <autoFilter ref="AT8:AT873" xr:uid="{E0877AC6-2624-44FF-B664-3F1569CA8939}"/>
    </customSheetView>
    <customSheetView guid="{32B7B033-28CE-45AF-A9B1-D47A189936F4}" filter="1" showAutoFilter="1">
      <pageMargins left="0.511811024" right="0.511811024" top="0.78740157499999996" bottom="0.78740157499999996" header="0.31496062000000002" footer="0.31496062000000002"/>
      <autoFilter ref="B2:AK880" xr:uid="{F0CA085E-8ACF-4B5A-8EB5-7B983C47CA79}"/>
    </customSheetView>
    <customSheetView guid="{F1ACA81F-4608-483A-B7F3-10D8711E342B}" filter="1" showAutoFilter="1">
      <pageMargins left="0.511811024" right="0.511811024" top="0.78740157499999996" bottom="0.78740157499999996" header="0.31496062000000002" footer="0.31496062000000002"/>
      <autoFilter ref="B2:AI880" xr:uid="{A295AE5E-59EA-4C5D-A716-47FF710FE216}"/>
    </customSheetView>
    <customSheetView guid="{2E77C71C-CCBD-415A-9909-AFDFB75459ED}" filter="1" showAutoFilter="1">
      <pageMargins left="0.511811024" right="0.511811024" top="0.78740157499999996" bottom="0.78740157499999996" header="0.31496062000000002" footer="0.31496062000000002"/>
      <autoFilter ref="A2:AT876" xr:uid="{F3AD0DA6-BFB1-4CD6-BA31-C79CC214B40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77B5F89-042B-4A6E-BCC4-E8D1EC0F84C6}" filter="1" showAutoFilter="1">
      <pageMargins left="0.511811024" right="0.511811024" top="0.78740157499999996" bottom="0.78740157499999996" header="0.31496062000000002" footer="0.31496062000000002"/>
      <autoFilter ref="A1:AN880" xr:uid="{4182ED60-986D-4641-A8F8-66F1058DA3BE}"/>
    </customSheetView>
    <customSheetView guid="{79E615CE-7200-4099-B2B4-EC94ADA6BD3A}" filter="1" showAutoFilter="1">
      <pageMargins left="0.511811024" right="0.511811024" top="0.78740157499999996" bottom="0.78740157499999996" header="0.31496062000000002" footer="0.31496062000000002"/>
      <autoFilter ref="A1:AQ876" xr:uid="{E9680EB6-BAF5-4428-B8D7-F67CDF1164D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88BB233-CF7D-42D8-97FB-8B410B618556}" filter="1" showAutoFilter="1">
      <pageMargins left="0.511811024" right="0.511811024" top="0.78740157499999996" bottom="0.78740157499999996" header="0.31496062000000002" footer="0.31496062000000002"/>
      <autoFilter ref="B2:AL880" xr:uid="{D68C1788-4648-490A-B83F-35CA86822BD4}"/>
    </customSheetView>
    <customSheetView guid="{A1A099AD-D369-4E4B-8C1B-766CC0D8D96C}" filter="1" showAutoFilter="1">
      <pageMargins left="0.511811024" right="0.511811024" top="0.78740157499999996" bottom="0.78740157499999996" header="0.31496062000000002" footer="0.31496062000000002"/>
      <autoFilter ref="A1:AR876" xr:uid="{58A6E359-6B83-44E9-8845-B1CCDC42A86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C220D37-6C58-49A5-AA38-60E607D97D75}" filter="1" showAutoFilter="1">
      <pageMargins left="0.511811024" right="0.511811024" top="0.78740157499999996" bottom="0.78740157499999996" header="0.31496062000000002" footer="0.31496062000000002"/>
      <autoFilter ref="A1:AO885" xr:uid="{6542BF2A-D01E-4DFB-A65C-0F8CEB2DE69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D2C0852-D3E6-4A91-869C-918FAEF1964E}" filter="1" showAutoFilter="1">
      <pageMargins left="0.511811024" right="0.511811024" top="0.78740157499999996" bottom="0.78740157499999996" header="0.31496062000000002" footer="0.31496062000000002"/>
      <autoFilter ref="A2:AS876" xr:uid="{322496EC-C9BE-40C5-A426-F986888FC0A4}"/>
    </customSheetView>
    <customSheetView guid="{28A6BDA0-2509-4E7B-AAFA-96EC559CB0FC}" filter="1" showAutoFilter="1">
      <pageMargins left="0.511811024" right="0.511811024" top="0.78740157499999996" bottom="0.78740157499999996" header="0.31496062000000002" footer="0.31496062000000002"/>
      <autoFilter ref="F2:F885" xr:uid="{75D65385-D9C1-4ABB-8F69-113ED0958548}"/>
    </customSheetView>
    <customSheetView guid="{07AA79E9-F8CF-4BD5-847B-91A9B18C6F6E}" filter="1" showAutoFilter="1">
      <pageMargins left="0.511811024" right="0.511811024" top="0.78740157499999996" bottom="0.78740157499999996" header="0.31496062000000002" footer="0.31496062000000002"/>
      <autoFilter ref="B2:AI880" xr:uid="{72524FDA-4D38-4FF2-9173-5765AB5A748A}"/>
    </customSheetView>
    <customSheetView guid="{BF8D8211-A6C3-4DFC-94D5-6BA2E54573C3}" filter="1" showAutoFilter="1">
      <pageMargins left="0.511811024" right="0.511811024" top="0.78740157499999996" bottom="0.78740157499999996" header="0.31496062000000002" footer="0.31496062000000002"/>
      <autoFilter ref="D2:F885" xr:uid="{008A02D8-5BD3-4CC9-B3B8-40D9370BCC9A}"/>
    </customSheetView>
    <customSheetView guid="{F9A77A88-1EBB-4A9F-AFA1-B9E1C00AA8BC}" filter="1" showAutoFilter="1">
      <pageMargins left="0.511811024" right="0.511811024" top="0.78740157499999996" bottom="0.78740157499999996" header="0.31496062000000002" footer="0.31496062000000002"/>
      <autoFilter ref="A2:AT876" xr:uid="{9C5469B1-1FB0-4FF2-9232-59BC839377C1}">
        <filterColumn colId="7">
          <filters>
            <filter val="Pode Operar"/>
          </filters>
        </filterColumn>
      </autoFilter>
    </customSheetView>
    <customSheetView guid="{689FE937-B46E-4909-AF94-2122B5E03F8A}" filter="1" showAutoFilter="1">
      <pageMargins left="0.511811024" right="0.511811024" top="0.78740157499999996" bottom="0.78740157499999996" header="0.31496062000000002" footer="0.31496062000000002"/>
      <autoFilter ref="A1:AR876" xr:uid="{003C599C-6F6D-48BE-9522-08C475D820B3}"/>
    </customSheetView>
    <customSheetView guid="{95C9E21D-705B-478E-AA2E-AEDD57DA9556}" filter="1" showAutoFilter="1">
      <pageMargins left="0.511811024" right="0.511811024" top="0.78740157499999996" bottom="0.78740157499999996" header="0.31496062000000002" footer="0.31496062000000002"/>
      <autoFilter ref="B2:AM880" xr:uid="{9BCC5AA7-5B2B-4762-AD77-60F3FCBD4BE8}"/>
    </customSheetView>
    <customSheetView guid="{B0840968-F331-4044-B0CF-A71FE4DD34E9}" filter="1" showAutoFilter="1">
      <pageMargins left="0.511811024" right="0.511811024" top="0.78740157499999996" bottom="0.78740157499999996" header="0.31496062000000002" footer="0.31496062000000002"/>
      <autoFilter ref="B2:AL880" xr:uid="{A4361599-BC70-41F6-8573-93726109AD40}"/>
    </customSheetView>
    <customSheetView guid="{48E959BE-3A80-4BB5-B3E8-5CE2C436903F}" filter="1" showAutoFilter="1">
      <pageMargins left="0.511811024" right="0.511811024" top="0.78740157499999996" bottom="0.78740157499999996" header="0.31496062000000002" footer="0.31496062000000002"/>
      <autoFilter ref="D2:E878" xr:uid="{565CE14F-B29C-4A52-AD82-BA3AFABB97BC}">
        <filterColumn colId="1">
          <filters>
            <filter val="SUL"/>
          </filters>
        </filterColumn>
      </autoFilter>
    </customSheetView>
    <customSheetView guid="{AD734D90-F6C0-4B65-B691-D8D47215CD41}" filter="1" showAutoFilter="1">
      <pageMargins left="0.511811024" right="0.511811024" top="0.78740157499999996" bottom="0.78740157499999996" header="0.31496062000000002" footer="0.31496062000000002"/>
      <autoFilter ref="A1:AN880" xr:uid="{D02984F0-FF1B-46DF-84C8-4A97FD4E41C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4C8B5B8-C47D-4980-8479-BD33402B28A8}" filter="1" showAutoFilter="1">
      <pageMargins left="0.511811024" right="0.511811024" top="0.78740157499999996" bottom="0.78740157499999996" header="0.31496062000000002" footer="0.31496062000000002"/>
      <autoFilter ref="A1:AQ876" xr:uid="{F841D1E1-2913-459D-8040-AA3201E2ABA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1656569-EF85-4ECA-9D93-51434305A728}" filter="1" showAutoFilter="1">
      <pageMargins left="0.511811024" right="0.511811024" top="0.78740157499999996" bottom="0.78740157499999996" header="0.31496062000000002" footer="0.31496062000000002"/>
      <autoFilter ref="B2:AL880" xr:uid="{73CEC1C8-AED6-412E-9EA4-41288788927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4A2558B-E28A-4381-9575-A486B56066F7}" filter="1" showAutoFilter="1">
      <pageMargins left="0.511811024" right="0.511811024" top="0.78740157499999996" bottom="0.78740157499999996" header="0.31496062000000002" footer="0.31496062000000002"/>
      <autoFilter ref="D2:AK885" xr:uid="{5235838A-1DA8-4D9C-B5A1-EE4FDA83BDB3}"/>
    </customSheetView>
    <customSheetView guid="{79BF0A4A-8372-4F24-A580-BFA924EB3C24}" filter="1" showAutoFilter="1">
      <pageMargins left="0.511811024" right="0.511811024" top="0.78740157499999996" bottom="0.78740157499999996" header="0.31496062000000002" footer="0.31496062000000002"/>
      <autoFilter ref="AE2:AE885" xr:uid="{EBA94E07-C404-4616-B04E-F8CB867ADDE7}"/>
    </customSheetView>
    <customSheetView guid="{D7AE27AD-7CE8-43C9-AC12-24DDBC3B6D1A}" filter="1" showAutoFilter="1">
      <pageMargins left="0.511811024" right="0.511811024" top="0.78740157499999996" bottom="0.78740157499999996" header="0.31496062000000002" footer="0.31496062000000002"/>
      <autoFilter ref="A1:AR876" xr:uid="{B96ADE47-CB17-4213-9706-968D725FCBE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B751CA-65B6-4011-8A5E-CF377E3DA9F7}" filter="1" showAutoFilter="1">
      <pageMargins left="0.511811024" right="0.511811024" top="0.78740157499999996" bottom="0.78740157499999996" header="0.31496062000000002" footer="0.31496062000000002"/>
      <autoFilter ref="A1:AP885" xr:uid="{88460435-335C-4268-9013-2C23D0A36634}"/>
    </customSheetView>
    <customSheetView guid="{2A2E27CA-019D-4CB0-A98D-E530F97DA265}" filter="1" showAutoFilter="1">
      <pageMargins left="0.511811024" right="0.511811024" top="0.78740157499999996" bottom="0.78740157499999996" header="0.31496062000000002" footer="0.31496062000000002"/>
      <autoFilter ref="A1:AR876" xr:uid="{C950A392-5EA3-473C-9B7A-D8BB64EF4C1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281A971-B398-4BDF-865C-FAE921670F98}" filter="1" showAutoFilter="1">
      <pageMargins left="0.511811024" right="0.511811024" top="0.78740157499999996" bottom="0.78740157499999996" header="0.31496062000000002" footer="0.31496062000000002"/>
      <autoFilter ref="A2:AS876" xr:uid="{D54C4591-778A-40A7-A20E-D98EF3BBB65C}">
        <filterColumn colId="4">
          <filters>
            <filter val="SUL"/>
          </filters>
        </filterColumn>
      </autoFilter>
    </customSheetView>
    <customSheetView guid="{94B521B1-4831-44C6-9980-7A62C2DD25B2}" filter="1" showAutoFilter="1">
      <pageMargins left="0.511811024" right="0.511811024" top="0.78740157499999996" bottom="0.78740157499999996" header="0.31496062000000002" footer="0.31496062000000002"/>
      <autoFilter ref="A1:AP876" xr:uid="{40A78A25-DDC2-4E36-9768-4E939483F154}">
        <filterColumn colId="4">
          <filters>
            <filter val="DF"/>
          </filters>
        </filterColumn>
      </autoFilter>
    </customSheetView>
    <customSheetView guid="{9D6F5956-D306-439F-ABF7-877B250B53B9}" filter="1" showAutoFilter="1">
      <pageMargins left="0.511811024" right="0.511811024" top="0.78740157499999996" bottom="0.78740157499999996" header="0.31496062000000002" footer="0.31496062000000002"/>
      <autoFilter ref="A1:F876" xr:uid="{CB45F574-105D-4D50-BA4E-59266ED68222}"/>
    </customSheetView>
    <customSheetView guid="{AAD79EDA-299E-4B22-9D4B-B2FCF72662CA}" filter="1" showAutoFilter="1">
      <pageMargins left="0.511811024" right="0.511811024" top="0.78740157499999996" bottom="0.78740157499999996" header="0.31496062000000002" footer="0.31496062000000002"/>
      <autoFilter ref="B2:AI880" xr:uid="{CF42682E-61DE-4EB2-AFBA-F33B48528B77}"/>
    </customSheetView>
    <customSheetView guid="{B99BBA26-5B68-41D1-9AA0-00B351E37214}" filter="1" showAutoFilter="1">
      <pageMargins left="0.511811024" right="0.511811024" top="0.78740157499999996" bottom="0.78740157499999996" header="0.31496062000000002" footer="0.31496062000000002"/>
      <autoFilter ref="A1:AS876" xr:uid="{8EDF9EC4-F67E-4B15-B2E5-31D7C9D65684}"/>
    </customSheetView>
    <customSheetView guid="{FDE894F4-7B54-45FD-A34B-52FF69B78F6F}" filter="1" showAutoFilter="1">
      <pageMargins left="0.511811024" right="0.511811024" top="0.78740157499999996" bottom="0.78740157499999996" header="0.31496062000000002" footer="0.31496062000000002"/>
      <autoFilter ref="B2:AK885" xr:uid="{F7F14621-F5AE-4229-9A8D-4CA1F6E6AD98}"/>
    </customSheetView>
    <customSheetView guid="{10EB3BC6-B371-40A9-90CF-B971C2CD4FCF}" filter="1" showAutoFilter="1">
      <pageMargins left="0.511811024" right="0.511811024" top="0.78740157499999996" bottom="0.78740157499999996" header="0.31496062000000002" footer="0.31496062000000002"/>
      <autoFilter ref="B2:AK880" xr:uid="{F3B84EB6-39EC-4D6A-BCD3-97A59DB3F576}"/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B2:AM880" xr:uid="{403EB758-EA88-48B6-8AA7-A3990CD9055D}">
        <filterColumn colId="6">
          <filters blank="1">
            <filter val="Ativo"/>
            <filter val="Inativo"/>
          </filters>
        </filterColumn>
      </autoFilter>
    </customSheetView>
    <customSheetView guid="{1DF678FA-118E-49A8-A7BA-2701B27D7403}" filter="1" showAutoFilter="1">
      <pageMargins left="0.511811024" right="0.511811024" top="0.78740157499999996" bottom="0.78740157499999996" header="0.31496062000000002" footer="0.31496062000000002"/>
      <autoFilter ref="A1:AS876" xr:uid="{1AB32429-8719-41E4-A846-32754AB6FF2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D983855-5557-4B3B-9099-C466168724D8}" filter="1" showAutoFilter="1">
      <pageMargins left="0.511811024" right="0.511811024" top="0.78740157499999996" bottom="0.78740157499999996" header="0.31496062000000002" footer="0.31496062000000002"/>
      <autoFilter ref="A1:AR876" xr:uid="{0ACB9630-DB57-4FD7-93BF-7D98A2DFAD7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B4876385-CA32-42D4-8A9C-3EFCACA36F50}" filter="1" showAutoFilter="1">
      <pageMargins left="0.511811024" right="0.511811024" top="0.78740157499999996" bottom="0.78740157499999996" header="0.31496062000000002" footer="0.31496062000000002"/>
      <autoFilter ref="A1:AN880" xr:uid="{602FC636-0045-4F6E-8F99-9119D5E0C28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1E9899E-B829-4A42-A2BA-10F781D3703B}" filter="1" showAutoFilter="1">
      <pageMargins left="0.511811024" right="0.511811024" top="0.78740157499999996" bottom="0.78740157499999996" header="0.31496062000000002" footer="0.31496062000000002"/>
      <autoFilter ref="A1:AN880" xr:uid="{77B5237E-1FB0-455A-A486-12CFA49B027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CC25393-2039-4B85-B312-27BA6C34EA2C}" filter="1" showAutoFilter="1">
      <pageMargins left="0.511811024" right="0.511811024" top="0.78740157499999996" bottom="0.78740157499999996" header="0.31496062000000002" footer="0.31496062000000002"/>
      <autoFilter ref="AL2:AL885" xr:uid="{F1435F57-3A50-4F77-819F-763E8340D0AC}"/>
    </customSheetView>
    <customSheetView guid="{AA10996E-17C8-42A1-9BF5-74325BCB6D4F}" filter="1" showAutoFilter="1">
      <pageMargins left="0.511811024" right="0.511811024" top="0.78740157499999996" bottom="0.78740157499999996" header="0.31496062000000002" footer="0.31496062000000002"/>
      <autoFilter ref="A2:AS876" xr:uid="{8AC3F5DB-9B2A-429C-92BF-47AD411FDE0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119DDB3-1EBE-496C-ACD2-85D9B79E3398}" filter="1" showAutoFilter="1">
      <pageMargins left="0.511811024" right="0.511811024" top="0.78740157499999996" bottom="0.78740157499999996" header="0.31496062000000002" footer="0.31496062000000002"/>
      <autoFilter ref="A1:AN880" xr:uid="{58013722-A25B-40E0-9619-73546E902EC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CA4FEFB-7365-4AE0-888E-14A5383C7114}" filter="1" showAutoFilter="1">
      <pageMargins left="0.511811024" right="0.511811024" top="0.78740157499999996" bottom="0.78740157499999996" header="0.31496062000000002" footer="0.31496062000000002"/>
      <autoFilter ref="A2:AP876" xr:uid="{EEDD6D91-E68F-496F-AC19-2690FF56B929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E417734-A782-4EF6-BE79-ECAFD30EB591}" filter="1" showAutoFilter="1">
      <pageMargins left="0.511811024" right="0.511811024" top="0.78740157499999996" bottom="0.78740157499999996" header="0.31496062000000002" footer="0.31496062000000002"/>
      <autoFilter ref="A1:AO880" xr:uid="{12AEE6E7-5198-4BB3-9400-11A81F23444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7CE4F3E-9F01-4629-8984-C24E2D6B2342}" filter="1" showAutoFilter="1">
      <pageMargins left="0.511811024" right="0.511811024" top="0.78740157499999996" bottom="0.78740157499999996" header="0.31496062000000002" footer="0.31496062000000002"/>
      <autoFilter ref="F2:F885" xr:uid="{0D271A00-D2A1-4FB0-B31D-66E781F68B70}"/>
    </customSheetView>
    <customSheetView guid="{24FEC9BA-0D24-45A7-9414-60A08CE87F13}" filter="1" showAutoFilter="1">
      <pageMargins left="0.511811024" right="0.511811024" top="0.78740157499999996" bottom="0.78740157499999996" header="0.31496062000000002" footer="0.31496062000000002"/>
      <autoFilter ref="A2:AR876" xr:uid="{0470EAE4-2B80-4FDA-952B-DBA2C561CAE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6FEA0D7-AB98-421C-A185-6B69FC1DCBC8}" filter="1" showAutoFilter="1">
      <pageMargins left="0.511811024" right="0.511811024" top="0.78740157499999996" bottom="0.78740157499999996" header="0.31496062000000002" footer="0.31496062000000002"/>
      <autoFilter ref="F2:M885" xr:uid="{50A41C8F-7758-489D-9140-4899883A0699}"/>
    </customSheetView>
    <customSheetView guid="{2EA3B6BC-FB22-4530-807B-0088C32E5B69}" filter="1" showAutoFilter="1">
      <pageMargins left="0.511811024" right="0.511811024" top="0.78740157499999996" bottom="0.78740157499999996" header="0.31496062000000002" footer="0.31496062000000002"/>
      <autoFilter ref="A2:AQ876" xr:uid="{A2A46B6C-8045-45F9-A1AA-488C1647104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5FC561E-26A7-4A9C-905B-33B27147FCA5}" filter="1" showAutoFilter="1">
      <pageMargins left="0.511811024" right="0.511811024" top="0.78740157499999996" bottom="0.78740157499999996" header="0.31496062000000002" footer="0.31496062000000002"/>
      <autoFilter ref="A1:AS876" xr:uid="{64A7DA75-7BA9-4475-8957-510CDA735AE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AFB3448-AC6F-41E6-A2C8-D4CB7A0E958E}" filter="1" showAutoFilter="1">
      <pageMargins left="0.511811024" right="0.511811024" top="0.78740157499999996" bottom="0.78740157499999996" header="0.31496062000000002" footer="0.31496062000000002"/>
      <autoFilter ref="A1:AR876" xr:uid="{AAEBCF18-8DA3-41BB-8AF8-701C964282CA}"/>
    </customSheetView>
    <customSheetView guid="{EE010A32-433C-4FCF-8AE3-498B670D7C20}" filter="1" showAutoFilter="1">
      <pageMargins left="0.511811024" right="0.511811024" top="0.78740157499999996" bottom="0.78740157499999996" header="0.31496062000000002" footer="0.31496062000000002"/>
      <autoFilter ref="B2:AL880" xr:uid="{1DF5280B-4795-420C-90AF-7566DF223C58}"/>
    </customSheetView>
    <customSheetView guid="{F0B31FB5-1A54-473E-AE10-B9F58E68A405}" filter="1" showAutoFilter="1">
      <pageMargins left="0.511811024" right="0.511811024" top="0.78740157499999996" bottom="0.78740157499999996" header="0.31496062000000002" footer="0.31496062000000002"/>
      <autoFilter ref="A2:AR876" xr:uid="{8E24E2C8-4410-4FC6-8A5F-7C06E7A3B19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A71049-59B6-4FE5-91E4-97CED9C50D44}" filter="1" showAutoFilter="1">
      <pageMargins left="0.511811024" right="0.511811024" top="0.78740157499999996" bottom="0.78740157499999996" header="0.31496062000000002" footer="0.31496062000000002"/>
      <autoFilter ref="A1:AO885" xr:uid="{2139BC14-7B87-44BA-9AA1-C9DAE1D464F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D2B1637-CA30-44B9-BF99-DD099E933472}" filter="1" showAutoFilter="1">
      <pageMargins left="0.511811024" right="0.511811024" top="0.78740157499999996" bottom="0.78740157499999996" header="0.31496062000000002" footer="0.31496062000000002"/>
      <autoFilter ref="A1:AR876" xr:uid="{69E84CC4-8406-4393-91E3-4D1AE70ABB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20983A1-759E-4417-AC7F-1923E2F63EB1}" filter="1" showAutoFilter="1">
      <pageMargins left="0.511811024" right="0.511811024" top="0.78740157499999996" bottom="0.78740157499999996" header="0.31496062000000002" footer="0.31496062000000002"/>
      <autoFilter ref="A1:AR885" xr:uid="{1AED7DC3-D3C9-45F8-AC4C-E6E673DBB26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07E4882-E925-40F0-A3E2-8C82B5BA1482}" filter="1" showAutoFilter="1">
      <pageMargins left="0.511811024" right="0.511811024" top="0.78740157499999996" bottom="0.78740157499999996" header="0.31496062000000002" footer="0.31496062000000002"/>
      <autoFilter ref="A1:AN880" xr:uid="{1A1C6F7A-76F7-40A1-B863-38953D963B6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A98EDA4A-BE9A-4C3F-AAB4-4A710DA3711E}" filter="1" showAutoFilter="1">
      <pageMargins left="0.511811024" right="0.511811024" top="0.78740157499999996" bottom="0.78740157499999996" header="0.31496062000000002" footer="0.31496062000000002"/>
      <autoFilter ref="A1:AQ876" xr:uid="{3B7293C9-8FEA-4D4A-99C9-05472E40F8C0}"/>
    </customSheetView>
    <customSheetView guid="{E29D021D-F618-47C0-AFF0-9EF62AD78214}" filter="1" showAutoFilter="1">
      <pageMargins left="0.511811024" right="0.511811024" top="0.78740157499999996" bottom="0.78740157499999996" header="0.31496062000000002" footer="0.31496062000000002"/>
      <autoFilter ref="A1:AN885" xr:uid="{55D6F15E-F1D6-4717-8566-41F27D6365CF}"/>
    </customSheetView>
    <customSheetView guid="{507E2304-013C-480E-97F1-C24D9F524401}" filter="1" showAutoFilter="1">
      <pageMargins left="0.511811024" right="0.511811024" top="0.78740157499999996" bottom="0.78740157499999996" header="0.31496062000000002" footer="0.31496062000000002"/>
      <autoFilter ref="F2:F885" xr:uid="{80D4E606-070E-44E2-B801-54AFB506A10F}"/>
    </customSheetView>
    <customSheetView guid="{300851CF-51AF-4272-85A8-315C57623A00}" filter="1" showAutoFilter="1">
      <pageMargins left="0.511811024" right="0.511811024" top="0.78740157499999996" bottom="0.78740157499999996" header="0.31496062000000002" footer="0.31496062000000002"/>
      <autoFilter ref="A1:AN880" xr:uid="{DB7BB0CE-51E6-442B-8C84-D72DEA114E12}">
        <filterColumn colId="6">
          <filters blank="1"/>
        </filterColumn>
      </autoFilter>
    </customSheetView>
    <customSheetView guid="{9A5C9F59-C026-473A-9726-A4D418DCCBE3}" filter="1" showAutoFilter="1">
      <pageMargins left="0.511811024" right="0.511811024" top="0.78740157499999996" bottom="0.78740157499999996" header="0.31496062000000002" footer="0.31496062000000002"/>
      <autoFilter ref="B2:AL885" xr:uid="{10CC6C02-DAB3-4E7C-9437-E314C08F557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2AC4FC6-0ABE-4F13-86F6-05491674471F}" filter="1" showAutoFilter="1">
      <pageMargins left="0.511811024" right="0.511811024" top="0.78740157499999996" bottom="0.78740157499999996" header="0.31496062000000002" footer="0.31496062000000002"/>
      <autoFilter ref="AJ2:AJ885" xr:uid="{715E6483-F186-4207-BB78-EA6ED3D1A933}"/>
    </customSheetView>
    <customSheetView guid="{E791514D-CA3E-4544-9FCC-188F08701105}" filter="1" showAutoFilter="1">
      <pageMargins left="0.511811024" right="0.511811024" top="0.78740157499999996" bottom="0.78740157499999996" header="0.31496062000000002" footer="0.31496062000000002"/>
      <autoFilter ref="M2:O885" xr:uid="{ECDA6CAE-8755-47C4-9174-A11FD4ED82F1}"/>
    </customSheetView>
    <customSheetView guid="{016BC0AF-9EBD-4E94-9C6A-92B3BD01E9DC}" filter="1" showAutoFilter="1">
      <pageMargins left="0.511811024" right="0.511811024" top="0.78740157499999996" bottom="0.78740157499999996" header="0.31496062000000002" footer="0.31496062000000002"/>
      <autoFilter ref="K2:K885" xr:uid="{DBA383CD-3F12-44BA-A34F-1DFF883E4593}"/>
    </customSheetView>
    <customSheetView guid="{D42D51EF-5BB6-4669-895A-29786C7B14FD}" filter="1" showAutoFilter="1">
      <pageMargins left="0.511811024" right="0.511811024" top="0.78740157499999996" bottom="0.78740157499999996" header="0.31496062000000002" footer="0.31496062000000002"/>
      <autoFilter ref="A1:AO884" xr:uid="{F43C0EEA-902E-492D-887B-C736EF4ADEF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49C62EB-6024-4A1D-A6E2-C06BDCDEBA08}" filter="1" showAutoFilter="1">
      <pageMargins left="0.511811024" right="0.511811024" top="0.78740157499999996" bottom="0.78740157499999996" header="0.31496062000000002" footer="0.31496062000000002"/>
      <autoFilter ref="A1:AT876" xr:uid="{A71D9879-CE47-47DC-8422-AC232C52C1F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360C1881-0963-415F-A932-CE92C7FFDA46}" filter="1" showAutoFilter="1">
      <pageMargins left="0.511811024" right="0.511811024" top="0.78740157499999996" bottom="0.78740157499999996" header="0.31496062000000002" footer="0.31496062000000002"/>
      <autoFilter ref="A1:AN880" xr:uid="{0E92B08E-7175-4200-BDA7-A618121E5A0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B04241B-97E7-4C05-BF0A-1D9441E82C71}" filter="1" showAutoFilter="1">
      <pageMargins left="0.511811024" right="0.511811024" top="0.78740157499999996" bottom="0.78740157499999996" header="0.31496062000000002" footer="0.31496062000000002"/>
      <autoFilter ref="A2:AN880" xr:uid="{A46CDF51-4C4E-4B3A-AE68-662E3901967B}"/>
    </customSheetView>
    <customSheetView guid="{ED6D5F31-0E80-4513-8AA4-CA312FB1737B}" filter="1" showAutoFilter="1">
      <pageMargins left="0.511811024" right="0.511811024" top="0.78740157499999996" bottom="0.78740157499999996" header="0.31496062000000002" footer="0.31496062000000002"/>
      <autoFilter ref="A2:AN880" xr:uid="{2FBB3237-49D8-4235-B7A3-508D7BCE0B2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0F88B8E-C139-4DA1-A815-B66FAC0190AC}" filter="1" showAutoFilter="1">
      <pageMargins left="0.511811024" right="0.511811024" top="0.78740157499999996" bottom="0.78740157499999996" header="0.31496062000000002" footer="0.31496062000000002"/>
      <autoFilter ref="A1:AT876" xr:uid="{05D00F40-5EBD-468E-8C4F-55D860F1DC7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CEC84185-F7C8-46DA-991E-FCE30B19CD3E}" filter="1" showAutoFilter="1">
      <pageMargins left="0.511811024" right="0.511811024" top="0.78740157499999996" bottom="0.78740157499999996" header="0.31496062000000002" footer="0.31496062000000002"/>
      <autoFilter ref="A1:AR876" xr:uid="{D6BAC6C4-FBAC-487C-8184-3F2F557A059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5DF73DA-7A3D-4800-8001-E312D2A71E93}" filter="1" showAutoFilter="1">
      <pageMargins left="0.511811024" right="0.511811024" top="0.78740157499999996" bottom="0.78740157499999996" header="0.31496062000000002" footer="0.31496062000000002"/>
      <autoFilter ref="A1:AR876" xr:uid="{1CBA1AF2-3419-4F19-B301-B4677E910F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EB5CCF6-EC47-4D77-A2EC-37746F99DE08}" filter="1" showAutoFilter="1">
      <pageMargins left="0.511811024" right="0.511811024" top="0.78740157499999996" bottom="0.78740157499999996" header="0.31496062000000002" footer="0.31496062000000002"/>
      <autoFilter ref="A2:AQ876" xr:uid="{F8479FCA-1DD0-4500-9563-C431A5DE590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459707D-3D0E-4862-B717-3AF1C86909B8}" filter="1" showAutoFilter="1">
      <pageMargins left="0.511811024" right="0.511811024" top="0.78740157499999996" bottom="0.78740157499999996" header="0.31496062000000002" footer="0.31496062000000002"/>
      <autoFilter ref="A1:AR876" xr:uid="{DB55DA32-9328-41F6-9854-D2C9574C8F6B}"/>
    </customSheetView>
    <customSheetView guid="{6A978024-A1E5-44EF-B110-FCFE9E1BFB0F}" filter="1" showAutoFilter="1">
      <pageMargins left="0.511811024" right="0.511811024" top="0.78740157499999996" bottom="0.78740157499999996" header="0.31496062000000002" footer="0.31496062000000002"/>
      <autoFilter ref="AL2:AL885" xr:uid="{683EADB2-6D7D-4970-A736-F95CD74979D9}"/>
    </customSheetView>
    <customSheetView guid="{A9077E2D-AF54-4060-8D54-93004C0FE432}" filter="1" showAutoFilter="1">
      <pageMargins left="0.511811024" right="0.511811024" top="0.78740157499999996" bottom="0.78740157499999996" header="0.31496062000000002" footer="0.31496062000000002"/>
      <autoFilter ref="A2:AT876" xr:uid="{AA7F5CA8-B9E1-493C-A27C-9AAD3645FA8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B24B616-B814-40E8-B52A-2196C8C30B91}" filter="1" showAutoFilter="1">
      <pageMargins left="0.511811024" right="0.511811024" top="0.78740157499999996" bottom="0.78740157499999996" header="0.31496062000000002" footer="0.31496062000000002"/>
      <autoFilter ref="B2:AI880" xr:uid="{C076F4C3-BE89-453D-92FD-520FEB855388}"/>
    </customSheetView>
    <customSheetView guid="{AD207DA4-6320-49D9-8D52-362489E33B99}" filter="1" showAutoFilter="1">
      <pageMargins left="0.511811024" right="0.511811024" top="0.78740157499999996" bottom="0.78740157499999996" header="0.31496062000000002" footer="0.31496062000000002"/>
      <autoFilter ref="A1:AR876" xr:uid="{66C0EB8E-B1CC-43FE-A5E5-A94D5119FCB5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ECCCEED-886E-4A88-AE6C-EC5F047FE0C4}" filter="1" showAutoFilter="1">
      <pageMargins left="0.511811024" right="0.511811024" top="0.78740157499999996" bottom="0.78740157499999996" header="0.31496062000000002" footer="0.31496062000000002"/>
      <autoFilter ref="A1:AN880" xr:uid="{46B2CE79-59AC-4BA6-9011-2AE0FB402246}"/>
    </customSheetView>
    <customSheetView guid="{AB016EFE-2C81-4F5A-B842-5631F6C6CC65}" filter="1" showAutoFilter="1">
      <pageMargins left="0.511811024" right="0.511811024" top="0.78740157499999996" bottom="0.78740157499999996" header="0.31496062000000002" footer="0.31496062000000002"/>
      <autoFilter ref="A1:AT876" xr:uid="{7DCE61BC-8AF5-4A5A-BFB3-ACB4490FB0DB}">
        <filterColumn colId="7">
          <filters>
            <filter val="Pode Operar"/>
          </filters>
        </filterColumn>
      </autoFilter>
    </customSheetView>
    <customSheetView guid="{6849F353-50B7-4BFD-A206-7D090209E086}" filter="1" showAutoFilter="1">
      <pageMargins left="0.511811024" right="0.511811024" top="0.78740157499999996" bottom="0.78740157499999996" header="0.31496062000000002" footer="0.31496062000000002"/>
      <autoFilter ref="A1:AN880" xr:uid="{19B9279D-25C3-421F-8F83-3ABF604638E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357E423-FD2E-4995-85ED-274107BC1BE1}" filter="1" showAutoFilter="1">
      <pageMargins left="0.511811024" right="0.511811024" top="0.78740157499999996" bottom="0.78740157499999996" header="0.31496062000000002" footer="0.31496062000000002"/>
      <autoFilter ref="A1:AO880" xr:uid="{D77DC9DB-1278-4ED9-9B14-35623D801CE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86A2C97-6611-4C74-A9FD-D6B64F8DA975}" filter="1" showAutoFilter="1">
      <pageMargins left="0.511811024" right="0.511811024" top="0.78740157499999996" bottom="0.78740157499999996" header="0.31496062000000002" footer="0.31496062000000002"/>
      <autoFilter ref="A1:AT876" xr:uid="{3600E696-FF84-49C8-B28D-E00298E73B0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B974C80-F0C8-449A-9E3F-D03B3AEAF393}" filter="1" showAutoFilter="1">
      <pageMargins left="0.511811024" right="0.511811024" top="0.78740157499999996" bottom="0.78740157499999996" header="0.31496062000000002" footer="0.31496062000000002"/>
      <autoFilter ref="A1:BB880" xr:uid="{AF796BE9-80EC-4CEF-A477-D8F85BD8CA87}"/>
    </customSheetView>
    <customSheetView guid="{FCF45D23-9773-4977-BD8F-65E57831A68A}" filter="1" showAutoFilter="1">
      <pageMargins left="0.511811024" right="0.511811024" top="0.78740157499999996" bottom="0.78740157499999996" header="0.31496062000000002" footer="0.31496062000000002"/>
      <autoFilter ref="A1:AS876" xr:uid="{D6F52B80-F458-453B-988B-6C09990273D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53D3FD2-4D5E-4B84-8FCA-59B2E1A5C9F4}" filter="1" showAutoFilter="1">
      <pageMargins left="0.511811024" right="0.511811024" top="0.78740157499999996" bottom="0.78740157499999996" header="0.31496062000000002" footer="0.31496062000000002"/>
      <autoFilter ref="D2:F885" xr:uid="{851ABD02-A099-49FF-A775-8CEB716E3D3D}"/>
    </customSheetView>
  </customSheetViews>
  <mergeCells count="3">
    <mergeCell ref="A1:F1"/>
    <mergeCell ref="H1:I1"/>
    <mergeCell ref="J1:P1"/>
  </mergeCells>
  <conditionalFormatting sqref="E3:E87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5 W588:X878">
    <cfRule type="notContainsBlanks" dxfId="271" priority="3">
      <formula>LEN(TRIM(W3))&gt;0</formula>
    </cfRule>
  </conditionalFormatting>
  <dataValidations count="10">
    <dataValidation type="list" allowBlank="1" showErrorMessage="1" sqref="I3:I87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5 W587:X587 W589:X878" xr:uid="{00000000-0002-0000-0100-000001000000}">
      <formula1>"Conservador,Moderado,Arrojado"</formula1>
    </dataValidation>
    <dataValidation type="list" allowBlank="1" showErrorMessage="1" sqref="D3:D878" xr:uid="{00000000-0002-0000-0100-000002000000}">
      <formula1>"Bluemetrix,Voga,Conquest,VcInvest,Bluemetrix (MI),Altum,Poupinvista,Solution For Life"</formula1>
    </dataValidation>
    <dataValidation type="list" allowBlank="1" showErrorMessage="1" sqref="V3:V878" xr:uid="{00000000-0002-0000-0100-000003000000}">
      <formula1>"Ativo,Inativo,Encerrado"</formula1>
    </dataValidation>
    <dataValidation type="list" allowBlank="1" showErrorMessage="1" sqref="Y3:Y184 Y186:Y585 Y587 Y589:Y878" xr:uid="{00000000-0002-0000-0100-000004000000}">
      <formula1>"Não Qualificado,Qualificado,Profissional"</formula1>
    </dataValidation>
    <dataValidation type="list" allowBlank="1" showErrorMessage="1" sqref="O3:O336 O338:O878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8" xr:uid="{00000000-0002-0000-0100-000007000000}">
      <formula1>"DF,GO,SUL,SP"</formula1>
    </dataValidation>
    <dataValidation type="list" allowBlank="1" showErrorMessage="1" sqref="H3:H878" xr:uid="{00000000-0002-0000-0100-000008000000}">
      <formula1>"Ativo,Inativo,Encerrado,Pode Operar"</formula1>
    </dataValidation>
    <dataValidation type="list" allowBlank="1" showErrorMessage="1" sqref="S3:S87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1" t="s">
        <v>2957</v>
      </c>
      <c r="B1" s="652"/>
      <c r="C1" s="652"/>
      <c r="D1" s="652"/>
      <c r="E1" s="652"/>
      <c r="F1" s="653"/>
      <c r="G1" s="227" t="s">
        <v>167</v>
      </c>
      <c r="H1" s="654" t="s">
        <v>168</v>
      </c>
      <c r="I1" s="653"/>
      <c r="J1" s="651" t="s">
        <v>2957</v>
      </c>
      <c r="K1" s="652"/>
      <c r="L1" s="652"/>
      <c r="M1" s="652"/>
      <c r="N1" s="652"/>
      <c r="O1" s="652"/>
      <c r="P1" s="653"/>
      <c r="Q1" s="228" t="s">
        <v>2958</v>
      </c>
      <c r="R1" s="229" t="s">
        <v>2957</v>
      </c>
      <c r="S1" s="655" t="s">
        <v>169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170</v>
      </c>
      <c r="AD1" s="230" t="s">
        <v>170</v>
      </c>
      <c r="AE1" s="230" t="s">
        <v>170</v>
      </c>
      <c r="AF1" s="230" t="s">
        <v>170</v>
      </c>
      <c r="AG1" s="230" t="s">
        <v>170</v>
      </c>
      <c r="AH1" s="230" t="s">
        <v>170</v>
      </c>
      <c r="AI1" s="230" t="s">
        <v>170</v>
      </c>
      <c r="AJ1" s="230" t="s">
        <v>170</v>
      </c>
      <c r="AK1" s="230" t="s">
        <v>170</v>
      </c>
      <c r="AL1" s="230" t="s">
        <v>170</v>
      </c>
      <c r="AM1" s="230" t="s">
        <v>170</v>
      </c>
      <c r="AN1" s="230" t="s">
        <v>170</v>
      </c>
      <c r="AO1" s="230" t="s">
        <v>170</v>
      </c>
      <c r="AP1" s="230" t="s">
        <v>170</v>
      </c>
      <c r="AQ1" s="230" t="s">
        <v>170</v>
      </c>
      <c r="AR1" s="230" t="s">
        <v>170</v>
      </c>
      <c r="AS1" s="230" t="s">
        <v>170</v>
      </c>
      <c r="AT1" s="230" t="s">
        <v>170</v>
      </c>
      <c r="AU1" s="230" t="s">
        <v>170</v>
      </c>
      <c r="AV1" s="230" t="s">
        <v>170</v>
      </c>
      <c r="AW1" s="230" t="s">
        <v>170</v>
      </c>
      <c r="AX1" s="230" t="s">
        <v>170</v>
      </c>
      <c r="AY1" s="230" t="s">
        <v>170</v>
      </c>
      <c r="AZ1" s="230" t="s">
        <v>170</v>
      </c>
      <c r="BA1" s="230" t="s">
        <v>170</v>
      </c>
      <c r="BB1" s="230" t="s">
        <v>170</v>
      </c>
      <c r="BC1" s="230" t="s">
        <v>170</v>
      </c>
      <c r="BD1" s="230" t="s">
        <v>170</v>
      </c>
      <c r="BE1" s="230" t="s">
        <v>170</v>
      </c>
      <c r="BF1" s="230" t="s">
        <v>170</v>
      </c>
      <c r="BG1" s="230" t="s">
        <v>170</v>
      </c>
      <c r="BH1" s="230" t="s">
        <v>170</v>
      </c>
      <c r="BI1" s="230" t="s">
        <v>170</v>
      </c>
      <c r="BJ1" s="230" t="s">
        <v>170</v>
      </c>
      <c r="BK1" s="230" t="s">
        <v>170</v>
      </c>
      <c r="BL1" s="230" t="s">
        <v>170</v>
      </c>
      <c r="BM1" s="230" t="s">
        <v>170</v>
      </c>
      <c r="BN1" s="230" t="s">
        <v>170</v>
      </c>
      <c r="BO1" s="230" t="s">
        <v>170</v>
      </c>
      <c r="BP1" s="230" t="s">
        <v>170</v>
      </c>
      <c r="BQ1" s="230" t="s">
        <v>170</v>
      </c>
      <c r="BR1" s="230" t="s">
        <v>170</v>
      </c>
      <c r="BS1" s="230" t="s">
        <v>170</v>
      </c>
      <c r="BT1" s="230" t="s">
        <v>170</v>
      </c>
      <c r="BU1" s="230" t="s">
        <v>170</v>
      </c>
      <c r="BV1" s="230" t="s">
        <v>170</v>
      </c>
      <c r="BW1" s="230" t="s">
        <v>170</v>
      </c>
      <c r="BX1" s="230" t="s">
        <v>170</v>
      </c>
      <c r="BY1" s="230" t="s">
        <v>170</v>
      </c>
      <c r="BZ1" s="230" t="s">
        <v>170</v>
      </c>
      <c r="CA1" s="230" t="s">
        <v>170</v>
      </c>
      <c r="CB1" s="230" t="s">
        <v>170</v>
      </c>
      <c r="CC1" s="230" t="s">
        <v>170</v>
      </c>
      <c r="CD1" s="230" t="s">
        <v>170</v>
      </c>
      <c r="CE1" s="230" t="s">
        <v>170</v>
      </c>
      <c r="CF1" s="230" t="s">
        <v>170</v>
      </c>
      <c r="CG1" s="230" t="s">
        <v>170</v>
      </c>
      <c r="CH1" s="230" t="s">
        <v>170</v>
      </c>
      <c r="CI1" s="230" t="s">
        <v>170</v>
      </c>
      <c r="CJ1" s="230" t="s">
        <v>170</v>
      </c>
      <c r="CK1" s="230" t="s">
        <v>170</v>
      </c>
    </row>
    <row r="2" spans="1:89" ht="15.75" customHeight="1">
      <c r="A2" s="25" t="s">
        <v>2</v>
      </c>
      <c r="B2" s="25" t="s">
        <v>171</v>
      </c>
      <c r="C2" s="25" t="s">
        <v>1</v>
      </c>
      <c r="D2" s="25" t="s">
        <v>3</v>
      </c>
      <c r="E2" s="25" t="s">
        <v>4</v>
      </c>
      <c r="F2" s="25" t="s">
        <v>5</v>
      </c>
      <c r="G2" s="25" t="s">
        <v>172</v>
      </c>
      <c r="H2" s="25" t="s">
        <v>173</v>
      </c>
      <c r="I2" s="25" t="s">
        <v>174</v>
      </c>
      <c r="J2" s="25" t="s">
        <v>175</v>
      </c>
      <c r="K2" s="25" t="s">
        <v>176</v>
      </c>
      <c r="L2" s="25" t="s">
        <v>177</v>
      </c>
      <c r="M2" s="25" t="s">
        <v>8</v>
      </c>
      <c r="N2" s="25" t="s">
        <v>178</v>
      </c>
      <c r="O2" s="25" t="s">
        <v>179</v>
      </c>
      <c r="P2" s="25" t="s">
        <v>11</v>
      </c>
      <c r="Q2" s="26" t="s">
        <v>7</v>
      </c>
      <c r="R2" s="26" t="s">
        <v>180</v>
      </c>
      <c r="S2" s="25" t="s">
        <v>181</v>
      </c>
      <c r="T2" s="25" t="s">
        <v>12</v>
      </c>
      <c r="U2" s="25" t="s">
        <v>13</v>
      </c>
      <c r="V2" s="27" t="s">
        <v>182</v>
      </c>
      <c r="W2" s="25" t="s">
        <v>183</v>
      </c>
      <c r="X2" s="25" t="s">
        <v>184</v>
      </c>
      <c r="Y2" s="25" t="s">
        <v>185</v>
      </c>
      <c r="Z2" s="25" t="s">
        <v>186</v>
      </c>
      <c r="AA2" s="25" t="s">
        <v>187</v>
      </c>
      <c r="AB2" s="25" t="s">
        <v>188</v>
      </c>
      <c r="AC2" s="25" t="s">
        <v>2959</v>
      </c>
      <c r="AD2" s="25" t="s">
        <v>2960</v>
      </c>
      <c r="AE2" s="25" t="s">
        <v>2961</v>
      </c>
      <c r="AF2" s="25" t="s">
        <v>2962</v>
      </c>
      <c r="AG2" s="25" t="s">
        <v>2963</v>
      </c>
      <c r="AH2" s="25" t="s">
        <v>2964</v>
      </c>
      <c r="AI2" s="25" t="s">
        <v>2965</v>
      </c>
      <c r="AJ2" s="25" t="s">
        <v>2966</v>
      </c>
      <c r="AK2" s="25" t="s">
        <v>2967</v>
      </c>
      <c r="AL2" s="25" t="s">
        <v>2968</v>
      </c>
      <c r="AM2" s="25" t="s">
        <v>2969</v>
      </c>
      <c r="AN2" s="25" t="s">
        <v>2970</v>
      </c>
      <c r="AO2" s="25" t="s">
        <v>2971</v>
      </c>
      <c r="AP2" s="25" t="s">
        <v>2972</v>
      </c>
      <c r="AQ2" s="25" t="s">
        <v>2973</v>
      </c>
      <c r="AR2" s="25" t="s">
        <v>2974</v>
      </c>
      <c r="AS2" s="25" t="s">
        <v>2975</v>
      </c>
      <c r="AT2" s="25" t="s">
        <v>2976</v>
      </c>
      <c r="AU2" s="25" t="s">
        <v>2977</v>
      </c>
      <c r="AV2" s="25" t="s">
        <v>2978</v>
      </c>
      <c r="AW2" s="25" t="s">
        <v>2979</v>
      </c>
      <c r="AX2" s="25" t="s">
        <v>2980</v>
      </c>
      <c r="AY2" s="25" t="s">
        <v>2981</v>
      </c>
      <c r="AZ2" s="25" t="s">
        <v>2982</v>
      </c>
      <c r="BA2" s="25" t="s">
        <v>2983</v>
      </c>
      <c r="BB2" s="25" t="s">
        <v>2984</v>
      </c>
      <c r="BC2" s="25" t="s">
        <v>2985</v>
      </c>
      <c r="BD2" s="25" t="s">
        <v>2986</v>
      </c>
      <c r="BE2" s="25" t="s">
        <v>2987</v>
      </c>
      <c r="BF2" s="25" t="s">
        <v>2988</v>
      </c>
      <c r="BG2" s="25" t="s">
        <v>2989</v>
      </c>
      <c r="BH2" s="25" t="s">
        <v>2990</v>
      </c>
      <c r="BI2" s="25" t="s">
        <v>2991</v>
      </c>
      <c r="BJ2" s="25" t="s">
        <v>2992</v>
      </c>
      <c r="BK2" s="25" t="s">
        <v>2993</v>
      </c>
      <c r="BL2" s="25" t="s">
        <v>189</v>
      </c>
      <c r="BM2" s="25" t="s">
        <v>190</v>
      </c>
      <c r="BN2" s="25" t="s">
        <v>2994</v>
      </c>
      <c r="BO2" s="25" t="s">
        <v>192</v>
      </c>
      <c r="BP2" s="25" t="s">
        <v>193</v>
      </c>
      <c r="BQ2" s="25" t="s">
        <v>194</v>
      </c>
      <c r="BR2" s="25" t="s">
        <v>195</v>
      </c>
      <c r="BS2" s="25" t="s">
        <v>196</v>
      </c>
      <c r="BT2" s="25" t="s">
        <v>197</v>
      </c>
      <c r="BU2" s="25" t="s">
        <v>198</v>
      </c>
      <c r="BV2" s="25" t="s">
        <v>199</v>
      </c>
      <c r="BW2" s="25" t="s">
        <v>200</v>
      </c>
      <c r="BX2" s="25" t="s">
        <v>201</v>
      </c>
      <c r="BY2" s="25" t="s">
        <v>202</v>
      </c>
      <c r="BZ2" s="25" t="s">
        <v>203</v>
      </c>
      <c r="CA2" s="25" t="s">
        <v>204</v>
      </c>
      <c r="CB2" s="25" t="s">
        <v>205</v>
      </c>
      <c r="CC2" s="25" t="s">
        <v>206</v>
      </c>
      <c r="CD2" s="231" t="s">
        <v>207</v>
      </c>
      <c r="CE2" s="231" t="s">
        <v>208</v>
      </c>
      <c r="CF2" s="231" t="s">
        <v>209</v>
      </c>
      <c r="CG2" s="231" t="s">
        <v>210</v>
      </c>
      <c r="CH2" s="231" t="s">
        <v>211</v>
      </c>
      <c r="CI2" s="231" t="s">
        <v>212</v>
      </c>
      <c r="CJ2" s="231" t="s">
        <v>213</v>
      </c>
      <c r="CK2" s="231" t="s">
        <v>2995</v>
      </c>
    </row>
    <row r="3" spans="1:89" ht="15.75" customHeight="1">
      <c r="A3" s="41" t="s">
        <v>2996</v>
      </c>
      <c r="B3" s="41" t="s">
        <v>2997</v>
      </c>
      <c r="C3" s="9">
        <v>579904</v>
      </c>
      <c r="D3" s="9" t="s">
        <v>2998</v>
      </c>
      <c r="E3" s="9" t="s">
        <v>38</v>
      </c>
      <c r="F3" s="9" t="s">
        <v>2999</v>
      </c>
      <c r="G3" s="7" t="e">
        <f t="shared" ref="G3:G257" ca="1" si="0">_xludf.IFS($CK$3:$CK$678&lt;=200000,"Breno",$CK$3:$CK$678&lt;=20000000000,"Bruno",$CK$3:$CK$678="","")</f>
        <v>#NAME?</v>
      </c>
      <c r="H3" s="8" t="s">
        <v>239</v>
      </c>
      <c r="I3" s="29" t="s">
        <v>240</v>
      </c>
      <c r="J3" s="9" t="str">
        <f t="shared" ref="J3:J92" si="1">IF(Q3=0,"Não","Sim")</f>
        <v>Não</v>
      </c>
      <c r="K3" s="232">
        <v>43570</v>
      </c>
      <c r="L3" s="6"/>
      <c r="M3" s="6" t="s">
        <v>28</v>
      </c>
      <c r="N3" s="233">
        <v>0.01</v>
      </c>
      <c r="O3" s="9" t="s">
        <v>41</v>
      </c>
      <c r="P3" s="234">
        <v>0</v>
      </c>
      <c r="Q3" s="108"/>
      <c r="R3" s="235" t="s">
        <v>3000</v>
      </c>
      <c r="S3" s="7" t="s">
        <v>220</v>
      </c>
      <c r="T3" s="9" t="s">
        <v>3001</v>
      </c>
      <c r="U3" s="6" t="s">
        <v>38</v>
      </c>
      <c r="V3" s="29" t="e">
        <f t="shared" ref="V3:V257" ca="1" si="2">_xludf.IFS(H:H="Encerrado","Encerrado",COUNTBLANK(BV3:CG3)&gt;0,"Ativo",SUM(BV3:CG3)=0,"Inativo",SUM(BV3:CG3)&gt;0,"Ativo")</f>
        <v>#NAME?</v>
      </c>
      <c r="W3" s="29"/>
      <c r="X3" s="29"/>
      <c r="Y3" s="6" t="s">
        <v>330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5">
        <v>0</v>
      </c>
      <c r="CI3" s="35">
        <v>0</v>
      </c>
      <c r="CJ3" s="35">
        <v>0</v>
      </c>
      <c r="CK3" s="35" t="e">
        <f t="array" aca="1" ref="CK3" ca="1">_xludf.XLOOKUP(C3,'PL TOTAL D0'!H:H,'PL TOTAL D0'!I:I,"")</f>
        <v>#NAME?</v>
      </c>
    </row>
    <row r="4" spans="1:89" ht="15.75" customHeight="1">
      <c r="A4" s="41" t="s">
        <v>2996</v>
      </c>
      <c r="B4" s="3" t="s">
        <v>3002</v>
      </c>
      <c r="C4" s="9">
        <v>36881</v>
      </c>
      <c r="D4" s="9" t="s">
        <v>19</v>
      </c>
      <c r="E4" s="9" t="s">
        <v>20</v>
      </c>
      <c r="F4" s="9" t="s">
        <v>339</v>
      </c>
      <c r="G4" s="7" t="e">
        <f t="shared" ca="1" si="0"/>
        <v>#NAME?</v>
      </c>
      <c r="H4" s="8" t="s">
        <v>239</v>
      </c>
      <c r="I4" s="29" t="s">
        <v>240</v>
      </c>
      <c r="J4" s="9" t="str">
        <f t="shared" si="1"/>
        <v>Não</v>
      </c>
      <c r="K4" s="232">
        <v>44664</v>
      </c>
      <c r="L4" s="6"/>
      <c r="M4" s="6" t="s">
        <v>28</v>
      </c>
      <c r="N4" s="31">
        <v>1.2E-2</v>
      </c>
      <c r="O4" s="9" t="s">
        <v>41</v>
      </c>
      <c r="P4" s="234">
        <v>0</v>
      </c>
      <c r="Q4" s="28"/>
      <c r="R4" s="33" t="s">
        <v>1002</v>
      </c>
      <c r="S4" s="7" t="s">
        <v>220</v>
      </c>
      <c r="T4" s="6" t="s">
        <v>3003</v>
      </c>
      <c r="U4" s="6" t="s">
        <v>94</v>
      </c>
      <c r="V4" s="29" t="e">
        <f t="shared" ca="1" si="2"/>
        <v>#NAME?</v>
      </c>
      <c r="W4" s="29"/>
      <c r="X4" s="29"/>
      <c r="Y4" s="6" t="s">
        <v>330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5">
        <v>0</v>
      </c>
      <c r="CI4" s="35">
        <v>0</v>
      </c>
      <c r="CJ4" s="35">
        <v>0</v>
      </c>
      <c r="CK4" s="35" t="e">
        <f t="array" aca="1" ref="CK4" ca="1">_xludf.XLOOKUP(C4,'PL TOTAL D0'!H:H,'PL TOTAL D0'!I:I,"")</f>
        <v>#NAME?</v>
      </c>
    </row>
    <row r="5" spans="1:89" ht="15.75" customHeight="1">
      <c r="A5" s="41" t="s">
        <v>2996</v>
      </c>
      <c r="B5" s="3" t="s">
        <v>3004</v>
      </c>
      <c r="C5" s="9">
        <v>448162</v>
      </c>
      <c r="D5" s="9" t="s">
        <v>2998</v>
      </c>
      <c r="E5" s="9" t="s">
        <v>38</v>
      </c>
      <c r="F5" s="6" t="s">
        <v>3005</v>
      </c>
      <c r="G5" s="7" t="e">
        <f t="shared" ca="1" si="0"/>
        <v>#NAME?</v>
      </c>
      <c r="H5" s="8" t="s">
        <v>218</v>
      </c>
      <c r="I5" s="29" t="s">
        <v>41</v>
      </c>
      <c r="J5" s="9" t="str">
        <f t="shared" si="1"/>
        <v>Não</v>
      </c>
      <c r="K5" s="107">
        <v>43874</v>
      </c>
      <c r="L5" s="107">
        <v>44314</v>
      </c>
      <c r="M5" s="6" t="s">
        <v>138</v>
      </c>
      <c r="N5" s="10">
        <v>1.2E-2</v>
      </c>
      <c r="O5" s="9" t="s">
        <v>29</v>
      </c>
      <c r="P5" s="234">
        <v>0.1</v>
      </c>
      <c r="Q5" s="28"/>
      <c r="R5" s="47"/>
      <c r="S5" s="7" t="s">
        <v>220</v>
      </c>
      <c r="T5" s="6" t="s">
        <v>3006</v>
      </c>
      <c r="U5" s="6" t="s">
        <v>38</v>
      </c>
      <c r="V5" s="29" t="e">
        <f t="shared" ca="1" si="2"/>
        <v>#NAME?</v>
      </c>
      <c r="W5" s="29"/>
      <c r="X5" s="29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3007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5">
        <v>0</v>
      </c>
      <c r="CI5" s="35">
        <v>0</v>
      </c>
      <c r="CJ5" s="35">
        <v>0</v>
      </c>
      <c r="CK5" s="35" t="e">
        <f t="array" aca="1" ref="CK5" ca="1">_xludf.XLOOKUP(C5,'PL TOTAL D0'!H:H,'PL TOTAL D0'!I:I,"")</f>
        <v>#NAME?</v>
      </c>
    </row>
    <row r="6" spans="1:89" ht="15.75" customHeight="1">
      <c r="A6" s="41" t="s">
        <v>2996</v>
      </c>
      <c r="B6" s="3" t="s">
        <v>3008</v>
      </c>
      <c r="C6" s="9">
        <v>34899</v>
      </c>
      <c r="D6" s="9" t="s">
        <v>19</v>
      </c>
      <c r="E6" s="9" t="s">
        <v>20</v>
      </c>
      <c r="F6" s="9" t="s">
        <v>339</v>
      </c>
      <c r="G6" s="7" t="e">
        <f t="shared" ca="1" si="0"/>
        <v>#NAME?</v>
      </c>
      <c r="H6" s="8" t="s">
        <v>239</v>
      </c>
      <c r="I6" s="29" t="s">
        <v>240</v>
      </c>
      <c r="J6" s="9" t="str">
        <f t="shared" si="1"/>
        <v>Não</v>
      </c>
      <c r="K6" s="232">
        <v>44321</v>
      </c>
      <c r="L6" s="6"/>
      <c r="M6" s="6" t="s">
        <v>28</v>
      </c>
      <c r="N6" s="31">
        <v>1.2E-2</v>
      </c>
      <c r="O6" s="9" t="s">
        <v>41</v>
      </c>
      <c r="P6" s="234">
        <v>0</v>
      </c>
      <c r="Q6" s="28"/>
      <c r="R6" s="33" t="s">
        <v>3009</v>
      </c>
      <c r="S6" s="7" t="s">
        <v>220</v>
      </c>
      <c r="T6" s="6" t="s">
        <v>3010</v>
      </c>
      <c r="U6" s="6" t="s">
        <v>94</v>
      </c>
      <c r="V6" s="29" t="e">
        <f t="shared" ca="1" si="2"/>
        <v>#NAME?</v>
      </c>
      <c r="W6" s="29"/>
      <c r="X6" s="29"/>
      <c r="Y6" s="6" t="s">
        <v>222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5">
        <v>0</v>
      </c>
      <c r="CI6" s="35">
        <v>0</v>
      </c>
      <c r="CJ6" s="35">
        <v>0</v>
      </c>
      <c r="CK6" s="35" t="e">
        <f t="array" aca="1" ref="CK6" ca="1">_xludf.XLOOKUP(C6,'PL TOTAL D0'!H:H,'PL TOTAL D0'!I:I,"")</f>
        <v>#NAME?</v>
      </c>
    </row>
    <row r="7" spans="1:89" ht="15.75" customHeight="1">
      <c r="A7" s="41" t="s">
        <v>2996</v>
      </c>
      <c r="B7" s="41" t="s">
        <v>3011</v>
      </c>
      <c r="C7" s="9">
        <v>439947</v>
      </c>
      <c r="D7" s="9" t="s">
        <v>2998</v>
      </c>
      <c r="E7" s="9" t="s">
        <v>38</v>
      </c>
      <c r="F7" s="9" t="s">
        <v>3005</v>
      </c>
      <c r="G7" s="7" t="e">
        <f t="shared" ca="1" si="0"/>
        <v>#NAME?</v>
      </c>
      <c r="H7" s="8" t="s">
        <v>239</v>
      </c>
      <c r="I7" s="29" t="s">
        <v>240</v>
      </c>
      <c r="J7" s="9" t="str">
        <f t="shared" si="1"/>
        <v>Não</v>
      </c>
      <c r="K7" s="238">
        <v>43780</v>
      </c>
      <c r="L7" s="6"/>
      <c r="M7" s="6" t="s">
        <v>28</v>
      </c>
      <c r="N7" s="10">
        <v>1.2E-2</v>
      </c>
      <c r="O7" s="9" t="s">
        <v>41</v>
      </c>
      <c r="P7" s="234">
        <v>0</v>
      </c>
      <c r="Q7" s="47"/>
      <c r="R7" s="108" t="s">
        <v>3012</v>
      </c>
      <c r="S7" s="7" t="s">
        <v>220</v>
      </c>
      <c r="T7" s="9" t="s">
        <v>3013</v>
      </c>
      <c r="U7" s="6" t="s">
        <v>38</v>
      </c>
      <c r="V7" s="29" t="e">
        <f t="shared" ca="1" si="2"/>
        <v>#NAME?</v>
      </c>
      <c r="W7" s="29"/>
      <c r="X7" s="29"/>
      <c r="Y7" s="6" t="s">
        <v>330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5">
        <v>0</v>
      </c>
      <c r="CI7" s="35">
        <v>0</v>
      </c>
      <c r="CJ7" s="35">
        <v>0</v>
      </c>
      <c r="CK7" s="35" t="e">
        <f t="array" aca="1" ref="CK7" ca="1">_xludf.XLOOKUP(C7,'PL TOTAL D0'!H:H,'PL TOTAL D0'!I:I,"")</f>
        <v>#NAME?</v>
      </c>
    </row>
    <row r="8" spans="1:89" ht="15.75" customHeight="1">
      <c r="A8" s="41" t="s">
        <v>2996</v>
      </c>
      <c r="B8" s="3" t="s">
        <v>3014</v>
      </c>
      <c r="C8" s="9">
        <v>442725</v>
      </c>
      <c r="D8" s="9" t="s">
        <v>19</v>
      </c>
      <c r="E8" s="9" t="s">
        <v>38</v>
      </c>
      <c r="F8" s="9" t="s">
        <v>285</v>
      </c>
      <c r="G8" s="7" t="e">
        <f t="shared" ca="1" si="0"/>
        <v>#NAME?</v>
      </c>
      <c r="H8" s="8" t="s">
        <v>227</v>
      </c>
      <c r="I8" s="29" t="s">
        <v>41</v>
      </c>
      <c r="J8" s="9" t="str">
        <f t="shared" si="1"/>
        <v>Não</v>
      </c>
      <c r="K8" s="238">
        <v>43816</v>
      </c>
      <c r="L8" s="6"/>
      <c r="M8" s="6" t="s">
        <v>28</v>
      </c>
      <c r="N8" s="10">
        <v>1.2E-2</v>
      </c>
      <c r="O8" s="9" t="s">
        <v>41</v>
      </c>
      <c r="P8" s="234">
        <v>0</v>
      </c>
      <c r="Q8" s="108"/>
      <c r="R8" s="108" t="s">
        <v>3015</v>
      </c>
      <c r="S8" s="7" t="s">
        <v>220</v>
      </c>
      <c r="T8" s="6" t="s">
        <v>3016</v>
      </c>
      <c r="U8" s="6" t="s">
        <v>38</v>
      </c>
      <c r="V8" s="29" t="e">
        <f t="shared" ca="1" si="2"/>
        <v>#NAME?</v>
      </c>
      <c r="W8" s="29"/>
      <c r="X8" s="29"/>
      <c r="Y8" s="6" t="s">
        <v>330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5">
        <v>55685.26</v>
      </c>
      <c r="CI8" s="35">
        <v>55877.59</v>
      </c>
      <c r="CJ8" s="35">
        <v>55712.9</v>
      </c>
      <c r="CK8" s="35" t="e">
        <f t="array" aca="1" ref="CK8" ca="1">_xludf.XLOOKUP(C8,'PL TOTAL D0'!H:H,'PL TOTAL D0'!I:I,"")</f>
        <v>#NAME?</v>
      </c>
    </row>
    <row r="9" spans="1:89" ht="15.75" customHeight="1">
      <c r="A9" s="41" t="s">
        <v>2996</v>
      </c>
      <c r="B9" s="3" t="s">
        <v>274</v>
      </c>
      <c r="C9" s="9">
        <v>462138</v>
      </c>
      <c r="D9" s="9" t="s">
        <v>19</v>
      </c>
      <c r="E9" s="9" t="s">
        <v>38</v>
      </c>
      <c r="F9" s="6" t="s">
        <v>2587</v>
      </c>
      <c r="G9" s="7" t="e">
        <f t="shared" ca="1" si="0"/>
        <v>#NAME?</v>
      </c>
      <c r="H9" s="8" t="s">
        <v>218</v>
      </c>
      <c r="I9" s="29" t="s">
        <v>41</v>
      </c>
      <c r="J9" s="9" t="str">
        <f t="shared" si="1"/>
        <v>Não</v>
      </c>
      <c r="K9" s="107">
        <v>44006</v>
      </c>
      <c r="L9" s="107">
        <v>44309</v>
      </c>
      <c r="M9" s="6" t="s">
        <v>138</v>
      </c>
      <c r="N9" s="10">
        <v>1.4999999999999999E-2</v>
      </c>
      <c r="O9" s="9" t="s">
        <v>29</v>
      </c>
      <c r="P9" s="234">
        <v>0.1</v>
      </c>
      <c r="Q9" s="47"/>
      <c r="R9" s="108" t="s">
        <v>3017</v>
      </c>
      <c r="S9" s="7" t="s">
        <v>220</v>
      </c>
      <c r="T9" s="6" t="s">
        <v>276</v>
      </c>
      <c r="U9" s="6" t="s">
        <v>38</v>
      </c>
      <c r="V9" s="29" t="e">
        <f t="shared" ca="1" si="2"/>
        <v>#NAME?</v>
      </c>
      <c r="W9" s="29"/>
      <c r="X9" s="29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3007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5">
        <v>0</v>
      </c>
      <c r="CI9" s="35">
        <v>0</v>
      </c>
      <c r="CJ9" s="35">
        <v>0</v>
      </c>
      <c r="CK9" s="35" t="e">
        <f t="array" aca="1" ref="CK9" ca="1">_xludf.XLOOKUP(C9,'PL TOTAL D0'!H:H,'PL TOTAL D0'!I:I,"")</f>
        <v>#NAME?</v>
      </c>
    </row>
    <row r="10" spans="1:89" ht="15.75" customHeight="1">
      <c r="A10" s="41" t="s">
        <v>2996</v>
      </c>
      <c r="B10" s="3" t="s">
        <v>3018</v>
      </c>
      <c r="C10" s="9">
        <v>438486</v>
      </c>
      <c r="D10" s="9" t="s">
        <v>2998</v>
      </c>
      <c r="E10" s="9" t="s">
        <v>38</v>
      </c>
      <c r="F10" s="6" t="s">
        <v>2999</v>
      </c>
      <c r="G10" s="7" t="e">
        <f t="shared" ca="1" si="0"/>
        <v>#NAME?</v>
      </c>
      <c r="H10" s="8" t="s">
        <v>218</v>
      </c>
      <c r="I10" s="29" t="s">
        <v>41</v>
      </c>
      <c r="J10" s="9" t="str">
        <f t="shared" si="1"/>
        <v>Não</v>
      </c>
      <c r="K10" s="239">
        <v>43753</v>
      </c>
      <c r="L10" s="107">
        <v>44363</v>
      </c>
      <c r="M10" s="6" t="s">
        <v>138</v>
      </c>
      <c r="N10" s="10">
        <v>0.01</v>
      </c>
      <c r="O10" s="9" t="s">
        <v>29</v>
      </c>
      <c r="P10" s="234">
        <v>0.1</v>
      </c>
      <c r="Q10" s="47"/>
      <c r="R10" s="108" t="s">
        <v>3019</v>
      </c>
      <c r="S10" s="7" t="s">
        <v>220</v>
      </c>
      <c r="T10" s="6" t="s">
        <v>3020</v>
      </c>
      <c r="U10" s="6" t="s">
        <v>38</v>
      </c>
      <c r="V10" s="29" t="e">
        <f t="shared" ca="1" si="2"/>
        <v>#NAME?</v>
      </c>
      <c r="W10" s="29"/>
      <c r="X10" s="29"/>
      <c r="Y10" s="6" t="s">
        <v>330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3007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5">
        <v>0</v>
      </c>
      <c r="CI10" s="35">
        <v>0</v>
      </c>
      <c r="CJ10" s="35">
        <v>0</v>
      </c>
      <c r="CK10" s="35" t="e">
        <f t="array" aca="1" ref="CK10" ca="1">_xludf.XLOOKUP(C10,'PL TOTAL D0'!H:H,'PL TOTAL D0'!I:I,"")</f>
        <v>#NAME?</v>
      </c>
    </row>
    <row r="11" spans="1:89" ht="15.75" customHeight="1">
      <c r="A11" s="41" t="s">
        <v>2996</v>
      </c>
      <c r="B11" s="41" t="s">
        <v>3021</v>
      </c>
      <c r="C11" s="9">
        <v>421731</v>
      </c>
      <c r="D11" s="9" t="s">
        <v>19</v>
      </c>
      <c r="E11" s="9" t="s">
        <v>38</v>
      </c>
      <c r="F11" s="9" t="s">
        <v>285</v>
      </c>
      <c r="G11" s="7" t="e">
        <f t="shared" ca="1" si="0"/>
        <v>#NAME?</v>
      </c>
      <c r="H11" s="8" t="s">
        <v>239</v>
      </c>
      <c r="I11" s="29" t="s">
        <v>41</v>
      </c>
      <c r="J11" s="9" t="str">
        <f t="shared" si="1"/>
        <v>Sim</v>
      </c>
      <c r="K11" s="232">
        <v>43684</v>
      </c>
      <c r="L11" s="6"/>
      <c r="M11" s="6" t="s">
        <v>138</v>
      </c>
      <c r="N11" s="233">
        <v>0.01</v>
      </c>
      <c r="O11" s="9" t="s">
        <v>29</v>
      </c>
      <c r="P11" s="234">
        <v>0.1</v>
      </c>
      <c r="Q11" s="242" t="s">
        <v>3022</v>
      </c>
      <c r="R11" s="108" t="s">
        <v>3015</v>
      </c>
      <c r="S11" s="7" t="s">
        <v>220</v>
      </c>
      <c r="T11" s="9" t="s">
        <v>3023</v>
      </c>
      <c r="U11" s="6" t="s">
        <v>38</v>
      </c>
      <c r="V11" s="29" t="e">
        <f t="shared" ca="1" si="2"/>
        <v>#NAME?</v>
      </c>
      <c r="W11" s="29"/>
      <c r="X11" s="29"/>
      <c r="Y11" s="6" t="s">
        <v>330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5">
        <v>20271.52</v>
      </c>
      <c r="CI11" s="35">
        <v>20437.330000000002</v>
      </c>
      <c r="CJ11" s="35">
        <v>20624.509999999998</v>
      </c>
      <c r="CK11" s="35" t="e">
        <f t="array" aca="1" ref="CK11" ca="1">_xludf.XLOOKUP(C11,'PL TOTAL D0'!H:H,'PL TOTAL D0'!I:I,"")</f>
        <v>#NAME?</v>
      </c>
    </row>
    <row r="12" spans="1:89" ht="15.75" customHeight="1">
      <c r="A12" s="41" t="s">
        <v>2996</v>
      </c>
      <c r="B12" s="14" t="s">
        <v>3024</v>
      </c>
      <c r="C12" s="9">
        <v>421537</v>
      </c>
      <c r="D12" s="9" t="s">
        <v>2998</v>
      </c>
      <c r="E12" s="9" t="s">
        <v>38</v>
      </c>
      <c r="F12" s="6" t="s">
        <v>3005</v>
      </c>
      <c r="G12" s="7" t="e">
        <f t="shared" ca="1" si="0"/>
        <v>#NAME?</v>
      </c>
      <c r="H12" s="8" t="s">
        <v>218</v>
      </c>
      <c r="I12" s="29" t="s">
        <v>41</v>
      </c>
      <c r="J12" s="9" t="str">
        <f t="shared" si="1"/>
        <v>Não</v>
      </c>
      <c r="K12" s="107">
        <v>43633</v>
      </c>
      <c r="L12" s="107">
        <v>44509</v>
      </c>
      <c r="M12" s="6" t="s">
        <v>28</v>
      </c>
      <c r="N12" s="10">
        <v>1.2E-2</v>
      </c>
      <c r="O12" s="9" t="s">
        <v>41</v>
      </c>
      <c r="P12" s="234">
        <v>0</v>
      </c>
      <c r="Q12" s="47"/>
      <c r="R12" s="108" t="s">
        <v>3025</v>
      </c>
      <c r="S12" s="7" t="s">
        <v>220</v>
      </c>
      <c r="T12" s="6" t="s">
        <v>3026</v>
      </c>
      <c r="U12" s="6" t="s">
        <v>31</v>
      </c>
      <c r="V12" s="29" t="e">
        <f t="shared" ca="1" si="2"/>
        <v>#NAME?</v>
      </c>
      <c r="W12" s="29"/>
      <c r="X12" s="29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3007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5">
        <v>0</v>
      </c>
      <c r="CI12" s="35">
        <v>0</v>
      </c>
      <c r="CJ12" s="35">
        <v>0</v>
      </c>
      <c r="CK12" s="35" t="e">
        <f t="array" aca="1" ref="CK12" ca="1">_xludf.XLOOKUP(C12,'PL TOTAL D0'!H:H,'PL TOTAL D0'!I:I,"")</f>
        <v>#NAME?</v>
      </c>
    </row>
    <row r="13" spans="1:89" ht="15.75" customHeight="1">
      <c r="A13" s="41" t="s">
        <v>2996</v>
      </c>
      <c r="B13" s="3" t="s">
        <v>3027</v>
      </c>
      <c r="C13" s="9">
        <v>326344</v>
      </c>
      <c r="D13" s="9" t="s">
        <v>2998</v>
      </c>
      <c r="E13" s="9" t="s">
        <v>38</v>
      </c>
      <c r="F13" s="6" t="s">
        <v>2999</v>
      </c>
      <c r="G13" s="7" t="e">
        <f t="shared" ca="1" si="0"/>
        <v>#NAME?</v>
      </c>
      <c r="H13" s="8" t="s">
        <v>218</v>
      </c>
      <c r="I13" s="29" t="s">
        <v>41</v>
      </c>
      <c r="J13" s="9" t="str">
        <f t="shared" si="1"/>
        <v>Não</v>
      </c>
      <c r="K13" s="107">
        <v>43930</v>
      </c>
      <c r="L13" s="239">
        <v>44482</v>
      </c>
      <c r="M13" s="6" t="s">
        <v>138</v>
      </c>
      <c r="N13" s="10">
        <v>1.4999999999999999E-2</v>
      </c>
      <c r="O13" s="9" t="s">
        <v>29</v>
      </c>
      <c r="P13" s="234">
        <v>0.1</v>
      </c>
      <c r="Q13" s="47"/>
      <c r="R13" s="108"/>
      <c r="S13" s="7" t="s">
        <v>220</v>
      </c>
      <c r="T13" s="6" t="s">
        <v>3028</v>
      </c>
      <c r="U13" s="6" t="s">
        <v>38</v>
      </c>
      <c r="V13" s="29" t="e">
        <f t="shared" ca="1" si="2"/>
        <v>#NAME?</v>
      </c>
      <c r="W13" s="29"/>
      <c r="X13" s="29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3007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5">
        <v>0</v>
      </c>
      <c r="CI13" s="35">
        <v>0</v>
      </c>
      <c r="CJ13" s="35">
        <v>0</v>
      </c>
      <c r="CK13" s="35" t="e">
        <f t="array" aca="1" ref="CK13" ca="1">_xludf.XLOOKUP(C13,'PL TOTAL D0'!H:H,'PL TOTAL D0'!I:I,"")</f>
        <v>#NAME?</v>
      </c>
    </row>
    <row r="14" spans="1:89" ht="15.75" customHeight="1">
      <c r="A14" s="41" t="s">
        <v>2996</v>
      </c>
      <c r="B14" s="3" t="s">
        <v>3029</v>
      </c>
      <c r="C14" s="9">
        <v>376503</v>
      </c>
      <c r="D14" s="9" t="s">
        <v>19</v>
      </c>
      <c r="E14" s="9" t="s">
        <v>38</v>
      </c>
      <c r="F14" s="9" t="s">
        <v>164</v>
      </c>
      <c r="G14" s="7" t="e">
        <f t="shared" ca="1" si="0"/>
        <v>#NAME?</v>
      </c>
      <c r="H14" s="8" t="s">
        <v>227</v>
      </c>
      <c r="I14" s="29" t="s">
        <v>41</v>
      </c>
      <c r="J14" s="9" t="str">
        <f t="shared" si="1"/>
        <v>Não</v>
      </c>
      <c r="K14" s="232">
        <v>44970</v>
      </c>
      <c r="L14" s="6"/>
      <c r="M14" s="6" t="s">
        <v>100</v>
      </c>
      <c r="N14" s="10">
        <v>0.01</v>
      </c>
      <c r="O14" s="9" t="s">
        <v>41</v>
      </c>
      <c r="P14" s="234">
        <v>0</v>
      </c>
      <c r="Q14" s="33"/>
      <c r="R14" s="33"/>
      <c r="S14" s="7" t="s">
        <v>220</v>
      </c>
      <c r="T14" s="6" t="s">
        <v>3030</v>
      </c>
      <c r="U14" s="6" t="s">
        <v>38</v>
      </c>
      <c r="V14" s="29" t="e">
        <f t="shared" ca="1" si="2"/>
        <v>#NAME?</v>
      </c>
      <c r="W14" s="29"/>
      <c r="X14" s="29"/>
      <c r="Y14" s="6" t="s">
        <v>330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5">
        <v>350735.95</v>
      </c>
      <c r="CI14" s="35">
        <v>375539.19</v>
      </c>
      <c r="CJ14" s="35">
        <v>393622.82</v>
      </c>
      <c r="CK14" s="35" t="e">
        <f t="array" aca="1" ref="CK14" ca="1">_xludf.XLOOKUP(C14,'PL TOTAL D0'!H:H,'PL TOTAL D0'!I:I,"")</f>
        <v>#NAME?</v>
      </c>
    </row>
    <row r="15" spans="1:89" ht="15.75" customHeight="1">
      <c r="A15" s="41" t="s">
        <v>2996</v>
      </c>
      <c r="B15" s="3" t="s">
        <v>3029</v>
      </c>
      <c r="C15" s="9">
        <v>376732</v>
      </c>
      <c r="D15" s="9" t="s">
        <v>19</v>
      </c>
      <c r="E15" s="9" t="s">
        <v>38</v>
      </c>
      <c r="F15" s="9" t="s">
        <v>164</v>
      </c>
      <c r="G15" s="7" t="e">
        <f t="shared" ca="1" si="0"/>
        <v>#NAME?</v>
      </c>
      <c r="H15" s="8" t="s">
        <v>227</v>
      </c>
      <c r="I15" s="29" t="s">
        <v>41</v>
      </c>
      <c r="J15" s="9" t="str">
        <f t="shared" si="1"/>
        <v>Não</v>
      </c>
      <c r="K15" s="232">
        <v>44971</v>
      </c>
      <c r="L15" s="6"/>
      <c r="M15" s="6" t="s">
        <v>132</v>
      </c>
      <c r="N15" s="10">
        <v>2.5000000000000001E-2</v>
      </c>
      <c r="O15" s="9" t="s">
        <v>260</v>
      </c>
      <c r="P15" s="234">
        <v>0.2</v>
      </c>
      <c r="Q15" s="33"/>
      <c r="R15" s="33"/>
      <c r="S15" s="7" t="s">
        <v>220</v>
      </c>
      <c r="T15" s="202" t="s">
        <v>3030</v>
      </c>
      <c r="U15" s="6" t="s">
        <v>38</v>
      </c>
      <c r="V15" s="29" t="e">
        <f t="shared" ca="1" si="2"/>
        <v>#NAME?</v>
      </c>
      <c r="W15" s="29"/>
      <c r="X15" s="29"/>
      <c r="Y15" s="6" t="s">
        <v>330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5">
        <v>333569.09999999998</v>
      </c>
      <c r="CI15" s="35">
        <v>344407.36</v>
      </c>
      <c r="CJ15" s="35">
        <v>341386.76</v>
      </c>
      <c r="CK15" s="35" t="e">
        <f t="array" aca="1" ref="CK15" ca="1">_xludf.XLOOKUP(C15,'PL TOTAL D0'!H:H,'PL TOTAL D0'!I:I,"")</f>
        <v>#NAME?</v>
      </c>
    </row>
    <row r="16" spans="1:89" ht="15.75" customHeight="1">
      <c r="A16" s="41" t="s">
        <v>2996</v>
      </c>
      <c r="B16" s="3" t="s">
        <v>318</v>
      </c>
      <c r="C16" s="9">
        <v>420111</v>
      </c>
      <c r="D16" s="9" t="s">
        <v>19</v>
      </c>
      <c r="E16" s="9" t="s">
        <v>20</v>
      </c>
      <c r="F16" s="9" t="s">
        <v>290</v>
      </c>
      <c r="G16" s="7" t="e">
        <f t="shared" ca="1" si="0"/>
        <v>#NAME?</v>
      </c>
      <c r="H16" s="8" t="s">
        <v>227</v>
      </c>
      <c r="I16" s="29" t="s">
        <v>41</v>
      </c>
      <c r="J16" s="9" t="str">
        <f t="shared" si="1"/>
        <v>Não</v>
      </c>
      <c r="K16" s="232">
        <v>44321</v>
      </c>
      <c r="L16" s="6"/>
      <c r="M16" s="6" t="s">
        <v>138</v>
      </c>
      <c r="N16" s="10">
        <v>1.4999999999999999E-2</v>
      </c>
      <c r="O16" s="9" t="s">
        <v>29</v>
      </c>
      <c r="P16" s="234">
        <v>0.1</v>
      </c>
      <c r="Q16" s="33"/>
      <c r="R16" s="33"/>
      <c r="S16" s="7" t="s">
        <v>220</v>
      </c>
      <c r="T16" s="6" t="s">
        <v>321</v>
      </c>
      <c r="U16" s="6" t="s">
        <v>94</v>
      </c>
      <c r="V16" s="29" t="e">
        <f t="shared" ca="1" si="2"/>
        <v>#NAME?</v>
      </c>
      <c r="W16" s="29"/>
      <c r="X16" s="29"/>
      <c r="Y16" s="6" t="s">
        <v>330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5">
        <v>0</v>
      </c>
      <c r="CI16" s="35">
        <v>2136.25</v>
      </c>
      <c r="CJ16" s="35">
        <v>2149.63</v>
      </c>
      <c r="CK16" s="35" t="e">
        <f t="array" aca="1" ref="CK16" ca="1">_xludf.XLOOKUP(C16,'PL TOTAL D0'!H:H,'PL TOTAL D0'!I:I,"")</f>
        <v>#NAME?</v>
      </c>
    </row>
    <row r="17" spans="1:89" ht="15.75" customHeight="1">
      <c r="A17" s="41" t="s">
        <v>2996</v>
      </c>
      <c r="B17" s="3" t="s">
        <v>3031</v>
      </c>
      <c r="C17" s="9">
        <v>47785</v>
      </c>
      <c r="D17" s="9" t="s">
        <v>2998</v>
      </c>
      <c r="E17" s="9" t="s">
        <v>38</v>
      </c>
      <c r="F17" s="9" t="s">
        <v>3005</v>
      </c>
      <c r="G17" s="7" t="e">
        <f t="shared" ca="1" si="0"/>
        <v>#NAME?</v>
      </c>
      <c r="H17" s="8" t="s">
        <v>239</v>
      </c>
      <c r="I17" s="29" t="s">
        <v>240</v>
      </c>
      <c r="J17" s="9" t="str">
        <f t="shared" si="1"/>
        <v>Não</v>
      </c>
      <c r="K17" s="232">
        <v>44186</v>
      </c>
      <c r="L17" s="6"/>
      <c r="M17" s="6" t="s">
        <v>138</v>
      </c>
      <c r="N17" s="10">
        <v>1.4999999999999999E-2</v>
      </c>
      <c r="O17" s="9" t="s">
        <v>29</v>
      </c>
      <c r="P17" s="234">
        <v>0.1</v>
      </c>
      <c r="Q17" s="33"/>
      <c r="R17" s="33" t="s">
        <v>3032</v>
      </c>
      <c r="S17" s="7" t="s">
        <v>220</v>
      </c>
      <c r="T17" s="6" t="s">
        <v>3033</v>
      </c>
      <c r="U17" s="6" t="s">
        <v>38</v>
      </c>
      <c r="V17" s="29" t="e">
        <f t="shared" ca="1" si="2"/>
        <v>#NAME?</v>
      </c>
      <c r="W17" s="29"/>
      <c r="X17" s="29"/>
      <c r="Y17" s="6" t="s">
        <v>330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5">
        <v>0</v>
      </c>
      <c r="CI17" s="35">
        <v>0</v>
      </c>
      <c r="CJ17" s="35">
        <v>0</v>
      </c>
      <c r="CK17" s="35" t="e">
        <f t="array" aca="1" ref="CK17" ca="1">_xludf.XLOOKUP(C17,'PL TOTAL D0'!H:H,'PL TOTAL D0'!I:I,"")</f>
        <v>#NAME?</v>
      </c>
    </row>
    <row r="18" spans="1:89" ht="15.75" customHeight="1">
      <c r="A18" s="41" t="s">
        <v>2996</v>
      </c>
      <c r="B18" s="106" t="s">
        <v>337</v>
      </c>
      <c r="C18" s="9">
        <v>49819</v>
      </c>
      <c r="D18" s="9" t="s">
        <v>19</v>
      </c>
      <c r="E18" s="9" t="s">
        <v>20</v>
      </c>
      <c r="F18" s="6" t="s">
        <v>339</v>
      </c>
      <c r="G18" s="7" t="e">
        <f t="shared" ca="1" si="0"/>
        <v>#NAME?</v>
      </c>
      <c r="H18" s="8" t="s">
        <v>239</v>
      </c>
      <c r="I18" s="29" t="s">
        <v>240</v>
      </c>
      <c r="J18" s="9" t="str">
        <f t="shared" si="1"/>
        <v>Não</v>
      </c>
      <c r="K18" s="30">
        <v>44698</v>
      </c>
      <c r="L18" s="94"/>
      <c r="M18" s="6" t="s">
        <v>28</v>
      </c>
      <c r="N18" s="233">
        <v>1.2E-2</v>
      </c>
      <c r="O18" s="9" t="s">
        <v>41</v>
      </c>
      <c r="P18" s="234">
        <v>0</v>
      </c>
      <c r="Q18" s="33"/>
      <c r="R18" s="33"/>
      <c r="S18" s="7" t="s">
        <v>220</v>
      </c>
      <c r="T18" s="9" t="s">
        <v>341</v>
      </c>
      <c r="U18" s="7" t="s">
        <v>94</v>
      </c>
      <c r="V18" s="29" t="e">
        <f t="shared" ca="1" si="2"/>
        <v>#NAME?</v>
      </c>
      <c r="W18" s="29"/>
      <c r="X18" s="29"/>
      <c r="Y18" s="6" t="s">
        <v>222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8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5">
        <v>0</v>
      </c>
      <c r="CI18" s="35">
        <v>0</v>
      </c>
      <c r="CJ18" s="35">
        <v>0</v>
      </c>
      <c r="CK18" s="35" t="e">
        <f t="array" aca="1" ref="CK18" ca="1">_xludf.XLOOKUP(C18,'PL TOTAL D0'!H:H,'PL TOTAL D0'!I:I,"")</f>
        <v>#NAME?</v>
      </c>
    </row>
    <row r="19" spans="1:89" ht="15.75" customHeight="1">
      <c r="A19" s="41" t="s">
        <v>2996</v>
      </c>
      <c r="B19" s="106" t="s">
        <v>3034</v>
      </c>
      <c r="C19" s="9">
        <v>627411</v>
      </c>
      <c r="D19" s="9" t="s">
        <v>19</v>
      </c>
      <c r="E19" s="9" t="s">
        <v>38</v>
      </c>
      <c r="F19" s="7" t="s">
        <v>99</v>
      </c>
      <c r="G19" s="7" t="e">
        <f t="shared" ca="1" si="0"/>
        <v>#NAME?</v>
      </c>
      <c r="H19" s="8" t="s">
        <v>218</v>
      </c>
      <c r="I19" s="29" t="s">
        <v>41</v>
      </c>
      <c r="J19" s="9" t="str">
        <f t="shared" si="1"/>
        <v>Não</v>
      </c>
      <c r="K19" s="30">
        <v>44469</v>
      </c>
      <c r="L19" s="243">
        <v>44907</v>
      </c>
      <c r="M19" s="6" t="s">
        <v>28</v>
      </c>
      <c r="N19" s="233">
        <v>1.2E-2</v>
      </c>
      <c r="O19" s="9" t="s">
        <v>41</v>
      </c>
      <c r="P19" s="234">
        <v>0</v>
      </c>
      <c r="Q19" s="33"/>
      <c r="R19" s="235" t="s">
        <v>3035</v>
      </c>
      <c r="S19" s="7" t="s">
        <v>220</v>
      </c>
      <c r="T19" s="9" t="s">
        <v>3036</v>
      </c>
      <c r="U19" s="7" t="s">
        <v>112</v>
      </c>
      <c r="V19" s="29" t="e">
        <f t="shared" ca="1" si="2"/>
        <v>#NAME?</v>
      </c>
      <c r="W19" s="29"/>
      <c r="X19" s="29"/>
      <c r="Y19" s="6" t="s">
        <v>330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8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5">
        <v>0</v>
      </c>
      <c r="CI19" s="35">
        <v>0</v>
      </c>
      <c r="CJ19" s="35">
        <v>0</v>
      </c>
      <c r="CK19" s="35" t="e">
        <f t="array" aca="1" ref="CK19" ca="1">_xludf.XLOOKUP(C19,'PL TOTAL D0'!H:H,'PL TOTAL D0'!I:I,"")</f>
        <v>#NAME?</v>
      </c>
    </row>
    <row r="20" spans="1:89" ht="15.75" customHeight="1">
      <c r="A20" s="41" t="s">
        <v>2996</v>
      </c>
      <c r="B20" s="14" t="s">
        <v>3037</v>
      </c>
      <c r="C20" s="9">
        <v>430193</v>
      </c>
      <c r="D20" s="9" t="s">
        <v>2998</v>
      </c>
      <c r="E20" s="9" t="s">
        <v>38</v>
      </c>
      <c r="F20" s="6" t="s">
        <v>2999</v>
      </c>
      <c r="G20" s="7" t="e">
        <f t="shared" ca="1" si="0"/>
        <v>#NAME?</v>
      </c>
      <c r="H20" s="8" t="s">
        <v>218</v>
      </c>
      <c r="I20" s="29" t="s">
        <v>41</v>
      </c>
      <c r="J20" s="9" t="str">
        <f t="shared" si="1"/>
        <v>Não</v>
      </c>
      <c r="K20" s="107">
        <v>43745</v>
      </c>
      <c r="L20" s="107">
        <v>44035</v>
      </c>
      <c r="M20" s="6" t="s">
        <v>138</v>
      </c>
      <c r="N20" s="10">
        <v>0.01</v>
      </c>
      <c r="O20" s="9" t="s">
        <v>29</v>
      </c>
      <c r="P20" s="234">
        <v>0.1</v>
      </c>
      <c r="Q20" s="47"/>
      <c r="R20" s="108"/>
      <c r="S20" s="7" t="s">
        <v>220</v>
      </c>
      <c r="T20" s="6" t="s">
        <v>3038</v>
      </c>
      <c r="U20" s="6" t="s">
        <v>38</v>
      </c>
      <c r="V20" s="29" t="e">
        <f t="shared" ca="1" si="2"/>
        <v>#NAME?</v>
      </c>
      <c r="W20" s="29"/>
      <c r="X20" s="29"/>
      <c r="Y20" s="6" t="s">
        <v>330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3007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5">
        <v>0</v>
      </c>
      <c r="CI20" s="35">
        <v>0</v>
      </c>
      <c r="CJ20" s="35">
        <v>0</v>
      </c>
      <c r="CK20" s="35" t="e">
        <f t="array" aca="1" ref="CK20" ca="1">_xludf.XLOOKUP(C20,'PL TOTAL D0'!H:H,'PL TOTAL D0'!I:I,"")</f>
        <v>#NAME?</v>
      </c>
    </row>
    <row r="21" spans="1:89" ht="15.75" customHeight="1">
      <c r="A21" s="41" t="s">
        <v>2996</v>
      </c>
      <c r="B21" s="14" t="s">
        <v>3039</v>
      </c>
      <c r="C21" s="9">
        <v>379151</v>
      </c>
      <c r="D21" s="9" t="s">
        <v>19</v>
      </c>
      <c r="E21" s="9" t="s">
        <v>38</v>
      </c>
      <c r="F21" s="6" t="s">
        <v>99</v>
      </c>
      <c r="G21" s="7" t="e">
        <f t="shared" ca="1" si="0"/>
        <v>#NAME?</v>
      </c>
      <c r="H21" s="8" t="s">
        <v>227</v>
      </c>
      <c r="I21" s="29" t="s">
        <v>41</v>
      </c>
      <c r="J21" s="9" t="str">
        <f t="shared" si="1"/>
        <v>Não</v>
      </c>
      <c r="K21" s="30">
        <v>45020</v>
      </c>
      <c r="L21" s="7"/>
      <c r="M21" s="6" t="s">
        <v>100</v>
      </c>
      <c r="N21" s="10">
        <v>7.0000000000000001E-3</v>
      </c>
      <c r="O21" s="9" t="s">
        <v>41</v>
      </c>
      <c r="P21" s="234">
        <v>0</v>
      </c>
      <c r="Q21" s="33"/>
      <c r="R21" s="33"/>
      <c r="S21" s="7" t="s">
        <v>220</v>
      </c>
      <c r="T21" s="6" t="s">
        <v>3040</v>
      </c>
      <c r="U21" s="6" t="s">
        <v>38</v>
      </c>
      <c r="V21" s="29" t="e">
        <f t="shared" ca="1" si="2"/>
        <v>#NAME?</v>
      </c>
      <c r="W21" s="29"/>
      <c r="X21" s="29"/>
      <c r="Y21" s="6" t="s">
        <v>330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8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5">
        <v>265387.87</v>
      </c>
      <c r="CI21" s="35">
        <v>266055.76</v>
      </c>
      <c r="CJ21" s="35">
        <v>268374.71999999997</v>
      </c>
      <c r="CK21" s="35" t="e">
        <f t="array" aca="1" ref="CK21" ca="1">_xludf.XLOOKUP(C21,'PL TOTAL D0'!H:H,'PL TOTAL D0'!I:I,"")</f>
        <v>#NAME?</v>
      </c>
    </row>
    <row r="22" spans="1:89" ht="15.75" customHeight="1">
      <c r="A22" s="41" t="s">
        <v>2996</v>
      </c>
      <c r="B22" s="14" t="s">
        <v>3041</v>
      </c>
      <c r="C22" s="9">
        <v>253852</v>
      </c>
      <c r="D22" s="9" t="s">
        <v>19</v>
      </c>
      <c r="E22" s="9" t="s">
        <v>20</v>
      </c>
      <c r="F22" s="6" t="s">
        <v>290</v>
      </c>
      <c r="G22" s="7" t="e">
        <f t="shared" ca="1" si="0"/>
        <v>#NAME?</v>
      </c>
      <c r="H22" s="8" t="s">
        <v>239</v>
      </c>
      <c r="I22" s="29" t="s">
        <v>240</v>
      </c>
      <c r="J22" s="9" t="str">
        <f t="shared" si="1"/>
        <v>Não</v>
      </c>
      <c r="K22" s="238">
        <v>44512</v>
      </c>
      <c r="L22" s="7"/>
      <c r="M22" s="6" t="s">
        <v>100</v>
      </c>
      <c r="N22" s="10">
        <v>7.0000000000000001E-3</v>
      </c>
      <c r="O22" s="9" t="s">
        <v>41</v>
      </c>
      <c r="P22" s="234">
        <v>0</v>
      </c>
      <c r="Q22" s="33"/>
      <c r="R22" s="33"/>
      <c r="S22" s="7" t="s">
        <v>220</v>
      </c>
      <c r="T22" s="6" t="s">
        <v>394</v>
      </c>
      <c r="U22" s="6" t="s">
        <v>94</v>
      </c>
      <c r="V22" s="29" t="e">
        <f t="shared" ca="1" si="2"/>
        <v>#NAME?</v>
      </c>
      <c r="W22" s="29"/>
      <c r="X22" s="29"/>
      <c r="Y22" s="6" t="s">
        <v>330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8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5">
        <v>0</v>
      </c>
      <c r="CI22" s="35">
        <v>0</v>
      </c>
      <c r="CJ22" s="35">
        <v>0</v>
      </c>
      <c r="CK22" s="35" t="e">
        <f t="array" aca="1" ref="CK22" ca="1">_xludf.XLOOKUP(C22,'PL TOTAL D0'!H:H,'PL TOTAL D0'!I:I,"")</f>
        <v>#NAME?</v>
      </c>
    </row>
    <row r="23" spans="1:89" ht="15.75" customHeight="1">
      <c r="A23" s="41" t="s">
        <v>2996</v>
      </c>
      <c r="B23" s="106" t="s">
        <v>76</v>
      </c>
      <c r="C23" s="9">
        <v>34380</v>
      </c>
      <c r="D23" s="9" t="s">
        <v>19</v>
      </c>
      <c r="E23" s="9" t="s">
        <v>20</v>
      </c>
      <c r="F23" s="9" t="s">
        <v>290</v>
      </c>
      <c r="G23" s="7" t="e">
        <f t="shared" ca="1" si="0"/>
        <v>#NAME?</v>
      </c>
      <c r="H23" s="8" t="s">
        <v>239</v>
      </c>
      <c r="I23" s="29" t="s">
        <v>240</v>
      </c>
      <c r="J23" s="9" t="str">
        <f t="shared" si="1"/>
        <v>Não</v>
      </c>
      <c r="K23" s="107">
        <v>44266</v>
      </c>
      <c r="L23" s="6"/>
      <c r="M23" s="6" t="s">
        <v>420</v>
      </c>
      <c r="N23" s="10">
        <v>0.02</v>
      </c>
      <c r="O23" s="9" t="s">
        <v>29</v>
      </c>
      <c r="P23" s="234">
        <v>0.2</v>
      </c>
      <c r="Q23" s="47"/>
      <c r="R23" s="108" t="s">
        <v>3042</v>
      </c>
      <c r="S23" s="7" t="s">
        <v>220</v>
      </c>
      <c r="T23" s="9" t="s">
        <v>396</v>
      </c>
      <c r="U23" s="6" t="s">
        <v>94</v>
      </c>
      <c r="V23" s="29" t="e">
        <f t="shared" ca="1" si="2"/>
        <v>#NAME?</v>
      </c>
      <c r="W23" s="29"/>
      <c r="X23" s="29"/>
      <c r="Y23" s="6" t="s">
        <v>222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5">
        <v>0</v>
      </c>
      <c r="CI23" s="35">
        <v>0</v>
      </c>
      <c r="CJ23" s="35">
        <v>0</v>
      </c>
      <c r="CK23" s="35" t="e">
        <f t="array" aca="1" ref="CK23" ca="1">_xludf.XLOOKUP(C23,'PL TOTAL D0'!H:H,'PL TOTAL D0'!I:I,"")</f>
        <v>#NAME?</v>
      </c>
    </row>
    <row r="24" spans="1:89" ht="15.75" customHeight="1">
      <c r="A24" s="41" t="s">
        <v>2996</v>
      </c>
      <c r="B24" s="3" t="s">
        <v>3043</v>
      </c>
      <c r="C24" s="9">
        <v>578360</v>
      </c>
      <c r="D24" s="9" t="s">
        <v>19</v>
      </c>
      <c r="E24" s="9" t="s">
        <v>20</v>
      </c>
      <c r="F24" s="9" t="s">
        <v>290</v>
      </c>
      <c r="G24" s="7" t="e">
        <f t="shared" ca="1" si="0"/>
        <v>#NAME?</v>
      </c>
      <c r="H24" s="8" t="s">
        <v>239</v>
      </c>
      <c r="I24" s="29" t="s">
        <v>240</v>
      </c>
      <c r="J24" s="9" t="str">
        <f t="shared" si="1"/>
        <v>Não</v>
      </c>
      <c r="K24" s="232">
        <v>44319</v>
      </c>
      <c r="L24" s="6"/>
      <c r="M24" s="6" t="s">
        <v>138</v>
      </c>
      <c r="N24" s="10">
        <v>1.4999999999999999E-2</v>
      </c>
      <c r="O24" s="9" t="s">
        <v>29</v>
      </c>
      <c r="P24" s="234">
        <v>0.1</v>
      </c>
      <c r="Q24" s="47"/>
      <c r="R24" s="33" t="s">
        <v>3044</v>
      </c>
      <c r="S24" s="7" t="s">
        <v>220</v>
      </c>
      <c r="T24" s="6" t="s">
        <v>401</v>
      </c>
      <c r="U24" s="6" t="s">
        <v>94</v>
      </c>
      <c r="V24" s="29" t="e">
        <f t="shared" ca="1" si="2"/>
        <v>#NAME?</v>
      </c>
      <c r="W24" s="29"/>
      <c r="X24" s="29"/>
      <c r="Y24" s="6" t="s">
        <v>330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5">
        <v>0</v>
      </c>
      <c r="CI24" s="35">
        <v>0</v>
      </c>
      <c r="CJ24" s="35">
        <v>0</v>
      </c>
      <c r="CK24" s="35" t="e">
        <f t="array" aca="1" ref="CK24" ca="1">_xludf.XLOOKUP(C24,'PL TOTAL D0'!H:H,'PL TOTAL D0'!I:I,"")</f>
        <v>#NAME?</v>
      </c>
    </row>
    <row r="25" spans="1:89" ht="15.75" customHeight="1">
      <c r="A25" s="41" t="s">
        <v>2996</v>
      </c>
      <c r="B25" s="106" t="s">
        <v>80</v>
      </c>
      <c r="C25" s="9">
        <v>32319</v>
      </c>
      <c r="D25" s="9" t="s">
        <v>19</v>
      </c>
      <c r="E25" s="9" t="s">
        <v>20</v>
      </c>
      <c r="F25" s="9" t="s">
        <v>3045</v>
      </c>
      <c r="G25" s="7" t="e">
        <f t="shared" ca="1" si="0"/>
        <v>#NAME?</v>
      </c>
      <c r="H25" s="8" t="s">
        <v>239</v>
      </c>
      <c r="I25" s="29" t="s">
        <v>280</v>
      </c>
      <c r="J25" s="9" t="str">
        <f t="shared" si="1"/>
        <v>Sim</v>
      </c>
      <c r="K25" s="232">
        <v>44263</v>
      </c>
      <c r="L25" s="6"/>
      <c r="M25" s="6" t="s">
        <v>28</v>
      </c>
      <c r="N25" s="10">
        <v>1.2E-2</v>
      </c>
      <c r="O25" s="9" t="s">
        <v>41</v>
      </c>
      <c r="P25" s="234">
        <v>0</v>
      </c>
      <c r="Q25" s="235" t="s">
        <v>3046</v>
      </c>
      <c r="R25" s="235"/>
      <c r="S25" s="7" t="s">
        <v>220</v>
      </c>
      <c r="T25" s="9" t="s">
        <v>417</v>
      </c>
      <c r="U25" s="6" t="s">
        <v>94</v>
      </c>
      <c r="V25" s="29" t="e">
        <f t="shared" ca="1" si="2"/>
        <v>#NAME?</v>
      </c>
      <c r="W25" s="29"/>
      <c r="X25" s="29"/>
      <c r="Y25" s="6" t="s">
        <v>330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5">
        <v>12988.98</v>
      </c>
      <c r="CI25" s="35">
        <v>13049.41</v>
      </c>
      <c r="CJ25" s="35">
        <v>13154.61</v>
      </c>
      <c r="CK25" s="35" t="e">
        <f t="array" aca="1" ref="CK25" ca="1">_xludf.XLOOKUP(C25,'PL TOTAL D0'!H:H,'PL TOTAL D0'!I:I,"")</f>
        <v>#NAME?</v>
      </c>
    </row>
    <row r="26" spans="1:89" ht="15.75" customHeight="1">
      <c r="A26" s="41" t="s">
        <v>2996</v>
      </c>
      <c r="B26" s="3" t="s">
        <v>3047</v>
      </c>
      <c r="C26" s="9">
        <v>36944</v>
      </c>
      <c r="D26" s="244" t="s">
        <v>19</v>
      </c>
      <c r="E26" s="244" t="s">
        <v>20</v>
      </c>
      <c r="F26" s="244" t="s">
        <v>290</v>
      </c>
      <c r="G26" s="7" t="e">
        <f t="shared" ca="1" si="0"/>
        <v>#NAME?</v>
      </c>
      <c r="H26" s="245" t="s">
        <v>227</v>
      </c>
      <c r="I26" s="29" t="s">
        <v>41</v>
      </c>
      <c r="J26" s="9" t="str">
        <f t="shared" si="1"/>
        <v>Não</v>
      </c>
      <c r="K26" s="246">
        <v>44623</v>
      </c>
      <c r="L26" s="247"/>
      <c r="M26" s="247" t="s">
        <v>132</v>
      </c>
      <c r="N26" s="248">
        <v>2.5000000000000001E-2</v>
      </c>
      <c r="O26" s="244" t="s">
        <v>260</v>
      </c>
      <c r="P26" s="249">
        <v>0.2</v>
      </c>
      <c r="Q26" s="108"/>
      <c r="R26" s="108"/>
      <c r="S26" s="7" t="s">
        <v>220</v>
      </c>
      <c r="T26" s="6" t="s">
        <v>3048</v>
      </c>
      <c r="U26" s="6" t="s">
        <v>94</v>
      </c>
      <c r="V26" s="29" t="e">
        <f t="shared" ca="1" si="2"/>
        <v>#NAME?</v>
      </c>
      <c r="W26" s="29"/>
      <c r="X26" s="29"/>
      <c r="Y26" s="6" t="s">
        <v>330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5">
        <v>103004.21</v>
      </c>
      <c r="CI26" s="35">
        <v>100865.64</v>
      </c>
      <c r="CJ26" s="35">
        <v>96727.47</v>
      </c>
      <c r="CK26" s="35" t="e">
        <f t="array" aca="1" ref="CK26" ca="1">_xludf.XLOOKUP(C26,'PL TOTAL D0'!H:H,'PL TOTAL D0'!I:I,"")</f>
        <v>#NAME?</v>
      </c>
    </row>
    <row r="27" spans="1:89" ht="15.75" customHeight="1">
      <c r="A27" s="41" t="s">
        <v>2996</v>
      </c>
      <c r="B27" s="14" t="s">
        <v>3049</v>
      </c>
      <c r="C27" s="9">
        <v>446649</v>
      </c>
      <c r="D27" s="9" t="s">
        <v>19</v>
      </c>
      <c r="E27" s="9" t="s">
        <v>20</v>
      </c>
      <c r="F27" s="9" t="s">
        <v>339</v>
      </c>
      <c r="G27" s="7" t="e">
        <f t="shared" ca="1" si="0"/>
        <v>#NAME?</v>
      </c>
      <c r="H27" s="8" t="s">
        <v>239</v>
      </c>
      <c r="I27" s="29" t="s">
        <v>240</v>
      </c>
      <c r="J27" s="9" t="str">
        <f t="shared" si="1"/>
        <v>Não</v>
      </c>
      <c r="K27" s="232">
        <v>44670</v>
      </c>
      <c r="L27" s="6"/>
      <c r="M27" s="6" t="s">
        <v>28</v>
      </c>
      <c r="N27" s="10">
        <v>1.2E-2</v>
      </c>
      <c r="O27" s="9" t="s">
        <v>41</v>
      </c>
      <c r="P27" s="234">
        <v>0</v>
      </c>
      <c r="Q27" s="108"/>
      <c r="R27" s="28"/>
      <c r="S27" s="7" t="s">
        <v>220</v>
      </c>
      <c r="T27" s="6" t="s">
        <v>410</v>
      </c>
      <c r="U27" s="6" t="s">
        <v>94</v>
      </c>
      <c r="V27" s="29" t="e">
        <f t="shared" ca="1" si="2"/>
        <v>#NAME?</v>
      </c>
      <c r="W27" s="29"/>
      <c r="X27" s="29"/>
      <c r="Y27" s="6" t="s">
        <v>330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5">
        <v>9.25</v>
      </c>
      <c r="CI27" s="35">
        <v>7.19</v>
      </c>
      <c r="CJ27" s="35">
        <v>7.19</v>
      </c>
      <c r="CK27" s="35" t="e">
        <f t="array" aca="1" ref="CK27" ca="1">_xludf.XLOOKUP(C27,'PL TOTAL D0'!H:H,'PL TOTAL D0'!I:I,"")</f>
        <v>#NAME?</v>
      </c>
    </row>
    <row r="28" spans="1:89" ht="15.75" customHeight="1">
      <c r="A28" s="41" t="s">
        <v>2996</v>
      </c>
      <c r="B28" s="14" t="s">
        <v>3050</v>
      </c>
      <c r="C28" s="9">
        <v>352574</v>
      </c>
      <c r="D28" s="9" t="s">
        <v>19</v>
      </c>
      <c r="E28" s="9" t="s">
        <v>20</v>
      </c>
      <c r="F28" s="9" t="s">
        <v>290</v>
      </c>
      <c r="G28" s="7" t="e">
        <f t="shared" ca="1" si="0"/>
        <v>#NAME?</v>
      </c>
      <c r="H28" s="8" t="s">
        <v>239</v>
      </c>
      <c r="I28" s="29" t="s">
        <v>240</v>
      </c>
      <c r="J28" s="9" t="str">
        <f t="shared" si="1"/>
        <v>Não</v>
      </c>
      <c r="K28" s="232">
        <v>44769</v>
      </c>
      <c r="L28" s="6"/>
      <c r="M28" s="6" t="s">
        <v>100</v>
      </c>
      <c r="N28" s="10">
        <v>7.0000000000000001E-3</v>
      </c>
      <c r="O28" s="9" t="s">
        <v>41</v>
      </c>
      <c r="P28" s="234">
        <v>0</v>
      </c>
      <c r="Q28" s="28"/>
      <c r="R28" s="108" t="s">
        <v>3051</v>
      </c>
      <c r="S28" s="7" t="s">
        <v>220</v>
      </c>
      <c r="T28" s="6" t="s">
        <v>440</v>
      </c>
      <c r="U28" s="6" t="s">
        <v>94</v>
      </c>
      <c r="V28" s="29" t="e">
        <f t="shared" ca="1" si="2"/>
        <v>#NAME?</v>
      </c>
      <c r="W28" s="29"/>
      <c r="X28" s="29"/>
      <c r="Y28" s="6" t="s">
        <v>330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5">
        <v>0</v>
      </c>
      <c r="CI28" s="35">
        <v>0</v>
      </c>
      <c r="CJ28" s="35">
        <v>0</v>
      </c>
      <c r="CK28" s="35" t="e">
        <f t="array" aca="1" ref="CK28" ca="1">_xludf.XLOOKUP(C28,'PL TOTAL D0'!H:H,'PL TOTAL D0'!I:I,"")</f>
        <v>#NAME?</v>
      </c>
    </row>
    <row r="29" spans="1:89" ht="15.75" customHeight="1">
      <c r="A29" s="41" t="s">
        <v>2996</v>
      </c>
      <c r="B29" s="3" t="s">
        <v>3052</v>
      </c>
      <c r="C29" s="9">
        <v>34467</v>
      </c>
      <c r="D29" s="9" t="s">
        <v>19</v>
      </c>
      <c r="E29" s="9" t="s">
        <v>20</v>
      </c>
      <c r="F29" s="9" t="s">
        <v>339</v>
      </c>
      <c r="G29" s="7" t="e">
        <f t="shared" ca="1" si="0"/>
        <v>#NAME?</v>
      </c>
      <c r="H29" s="8" t="s">
        <v>239</v>
      </c>
      <c r="I29" s="29" t="s">
        <v>240</v>
      </c>
      <c r="J29" s="9" t="str">
        <f t="shared" si="1"/>
        <v>Não</v>
      </c>
      <c r="K29" s="232">
        <v>44754</v>
      </c>
      <c r="L29" s="6"/>
      <c r="M29" s="6" t="s">
        <v>100</v>
      </c>
      <c r="N29" s="10">
        <v>7.0000000000000001E-3</v>
      </c>
      <c r="O29" s="9" t="s">
        <v>41</v>
      </c>
      <c r="P29" s="234">
        <v>0</v>
      </c>
      <c r="Q29" s="108"/>
      <c r="R29" s="28"/>
      <c r="S29" s="7" t="s">
        <v>220</v>
      </c>
      <c r="T29" s="6" t="s">
        <v>451</v>
      </c>
      <c r="U29" s="6" t="s">
        <v>94</v>
      </c>
      <c r="V29" s="29" t="e">
        <f t="shared" ca="1" si="2"/>
        <v>#NAME?</v>
      </c>
      <c r="W29" s="29"/>
      <c r="X29" s="29"/>
      <c r="Y29" s="6" t="s">
        <v>222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5">
        <v>0</v>
      </c>
      <c r="CI29" s="35">
        <v>0</v>
      </c>
      <c r="CJ29" s="35">
        <v>0</v>
      </c>
      <c r="CK29" s="35" t="e">
        <f t="array" aca="1" ref="CK29" ca="1">_xludf.XLOOKUP(C29,'PL TOTAL D0'!H:H,'PL TOTAL D0'!I:I,"")</f>
        <v>#NAME?</v>
      </c>
    </row>
    <row r="30" spans="1:89" ht="15.75" customHeight="1">
      <c r="A30" s="41" t="s">
        <v>2996</v>
      </c>
      <c r="B30" s="14" t="s">
        <v>463</v>
      </c>
      <c r="C30" s="9">
        <v>286648</v>
      </c>
      <c r="D30" s="9" t="s">
        <v>19</v>
      </c>
      <c r="E30" s="9" t="s">
        <v>38</v>
      </c>
      <c r="F30" s="6" t="s">
        <v>530</v>
      </c>
      <c r="G30" s="7" t="e">
        <f t="shared" ca="1" si="0"/>
        <v>#NAME?</v>
      </c>
      <c r="H30" s="8" t="s">
        <v>218</v>
      </c>
      <c r="I30" s="29" t="s">
        <v>41</v>
      </c>
      <c r="J30" s="9" t="str">
        <f t="shared" si="1"/>
        <v>Não</v>
      </c>
      <c r="K30" s="107">
        <v>43355</v>
      </c>
      <c r="L30" s="107">
        <v>44322</v>
      </c>
      <c r="M30" s="6" t="s">
        <v>132</v>
      </c>
      <c r="N30" s="10">
        <v>1E-4</v>
      </c>
      <c r="O30" s="9" t="s">
        <v>260</v>
      </c>
      <c r="P30" s="234">
        <v>0.2</v>
      </c>
      <c r="Q30" s="47"/>
      <c r="R30" s="108" t="s">
        <v>3053</v>
      </c>
      <c r="S30" s="7" t="s">
        <v>220</v>
      </c>
      <c r="T30" s="6" t="s">
        <v>465</v>
      </c>
      <c r="U30" s="6" t="s">
        <v>38</v>
      </c>
      <c r="V30" s="29" t="e">
        <f t="shared" ca="1" si="2"/>
        <v>#NAME?</v>
      </c>
      <c r="W30" s="29"/>
      <c r="X30" s="29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3007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5">
        <v>0</v>
      </c>
      <c r="CI30" s="35">
        <v>0</v>
      </c>
      <c r="CJ30" s="35">
        <v>0</v>
      </c>
      <c r="CK30" s="35" t="e">
        <f t="array" aca="1" ref="CK30" ca="1">_xludf.XLOOKUP(C30,'PL TOTAL D0'!H:H,'PL TOTAL D0'!I:I,"")</f>
        <v>#NAME?</v>
      </c>
    </row>
    <row r="31" spans="1:89" ht="15.75" customHeight="1">
      <c r="A31" s="41" t="s">
        <v>2996</v>
      </c>
      <c r="B31" s="14" t="s">
        <v>3054</v>
      </c>
      <c r="C31" s="9">
        <v>317547</v>
      </c>
      <c r="D31" s="9" t="s">
        <v>19</v>
      </c>
      <c r="E31" s="9" t="s">
        <v>38</v>
      </c>
      <c r="F31" s="6" t="s">
        <v>530</v>
      </c>
      <c r="G31" s="7" t="e">
        <f t="shared" ca="1" si="0"/>
        <v>#NAME?</v>
      </c>
      <c r="H31" s="8" t="s">
        <v>218</v>
      </c>
      <c r="I31" s="29" t="s">
        <v>41</v>
      </c>
      <c r="J31" s="9" t="str">
        <f t="shared" si="1"/>
        <v>Não</v>
      </c>
      <c r="K31" s="107">
        <v>43355</v>
      </c>
      <c r="L31" s="107">
        <v>44310</v>
      </c>
      <c r="M31" s="6" t="s">
        <v>132</v>
      </c>
      <c r="N31" s="10">
        <v>1E-4</v>
      </c>
      <c r="O31" s="9" t="s">
        <v>260</v>
      </c>
      <c r="P31" s="234">
        <v>0.2</v>
      </c>
      <c r="Q31" s="47"/>
      <c r="R31" s="108" t="s">
        <v>3053</v>
      </c>
      <c r="S31" s="7" t="s">
        <v>220</v>
      </c>
      <c r="T31" s="6" t="s">
        <v>465</v>
      </c>
      <c r="U31" s="6" t="s">
        <v>38</v>
      </c>
      <c r="V31" s="29" t="e">
        <f t="shared" ca="1" si="2"/>
        <v>#NAME?</v>
      </c>
      <c r="W31" s="29"/>
      <c r="X31" s="29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3007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5">
        <v>0</v>
      </c>
      <c r="CI31" s="35">
        <v>0</v>
      </c>
      <c r="CJ31" s="35">
        <v>0</v>
      </c>
      <c r="CK31" s="35" t="e">
        <f t="array" aca="1" ref="CK31" ca="1">_xludf.XLOOKUP(C31,'PL TOTAL D0'!H:H,'PL TOTAL D0'!I:I,"")</f>
        <v>#NAME?</v>
      </c>
    </row>
    <row r="32" spans="1:89" ht="15.75" customHeight="1">
      <c r="A32" s="41" t="s">
        <v>2996</v>
      </c>
      <c r="B32" s="14" t="s">
        <v>3055</v>
      </c>
      <c r="C32" s="9">
        <v>34135</v>
      </c>
      <c r="D32" s="9" t="s">
        <v>2998</v>
      </c>
      <c r="E32" s="9" t="s">
        <v>38</v>
      </c>
      <c r="F32" s="6" t="s">
        <v>3005</v>
      </c>
      <c r="G32" s="7" t="e">
        <f t="shared" ca="1" si="0"/>
        <v>#NAME?</v>
      </c>
      <c r="H32" s="8" t="s">
        <v>218</v>
      </c>
      <c r="I32" s="29" t="s">
        <v>41</v>
      </c>
      <c r="J32" s="9" t="str">
        <f t="shared" si="1"/>
        <v>Não</v>
      </c>
      <c r="K32" s="107">
        <v>43685</v>
      </c>
      <c r="L32" s="107">
        <v>44309</v>
      </c>
      <c r="M32" s="6" t="s">
        <v>138</v>
      </c>
      <c r="N32" s="10">
        <v>0.01</v>
      </c>
      <c r="O32" s="9" t="s">
        <v>29</v>
      </c>
      <c r="P32" s="234">
        <v>0.1</v>
      </c>
      <c r="Q32" s="108"/>
      <c r="R32" s="47"/>
      <c r="S32" s="7" t="s">
        <v>220</v>
      </c>
      <c r="T32" s="6" t="s">
        <v>3056</v>
      </c>
      <c r="U32" s="6" t="s">
        <v>38</v>
      </c>
      <c r="V32" s="29" t="e">
        <f t="shared" ca="1" si="2"/>
        <v>#NAME?</v>
      </c>
      <c r="W32" s="29"/>
      <c r="X32" s="29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3007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5">
        <v>0</v>
      </c>
      <c r="CI32" s="35">
        <v>0</v>
      </c>
      <c r="CJ32" s="35">
        <v>0</v>
      </c>
      <c r="CK32" s="35" t="e">
        <f t="array" aca="1" ref="CK32" ca="1">_xludf.XLOOKUP(C32,'PL TOTAL D0'!H:H,'PL TOTAL D0'!I:I,"")</f>
        <v>#NAME?</v>
      </c>
    </row>
    <row r="33" spans="1:89" ht="15.75" customHeight="1">
      <c r="A33" s="41" t="s">
        <v>2996</v>
      </c>
      <c r="B33" s="14" t="s">
        <v>3057</v>
      </c>
      <c r="C33" s="9">
        <v>469418</v>
      </c>
      <c r="D33" s="9" t="s">
        <v>19</v>
      </c>
      <c r="E33" s="9" t="s">
        <v>124</v>
      </c>
      <c r="F33" s="7" t="s">
        <v>404</v>
      </c>
      <c r="G33" s="7" t="e">
        <f t="shared" ca="1" si="0"/>
        <v>#NAME?</v>
      </c>
      <c r="H33" s="8" t="s">
        <v>218</v>
      </c>
      <c r="I33" s="29" t="s">
        <v>41</v>
      </c>
      <c r="J33" s="9" t="str">
        <f t="shared" si="1"/>
        <v>Não</v>
      </c>
      <c r="K33" s="107">
        <v>44705</v>
      </c>
      <c r="L33" s="107">
        <v>44936</v>
      </c>
      <c r="M33" s="6" t="s">
        <v>138</v>
      </c>
      <c r="N33" s="10">
        <v>1.4999999999999999E-2</v>
      </c>
      <c r="O33" s="9" t="s">
        <v>29</v>
      </c>
      <c r="P33" s="234">
        <v>0.1</v>
      </c>
      <c r="Q33" s="47"/>
      <c r="R33" s="108" t="s">
        <v>3058</v>
      </c>
      <c r="S33" s="7" t="s">
        <v>220</v>
      </c>
      <c r="T33" s="6" t="s">
        <v>3059</v>
      </c>
      <c r="U33" s="6" t="s">
        <v>124</v>
      </c>
      <c r="V33" s="29" t="e">
        <f t="shared" ca="1" si="2"/>
        <v>#NAME?</v>
      </c>
      <c r="W33" s="29"/>
      <c r="X33" s="29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5">
        <v>0</v>
      </c>
      <c r="CI33" s="35">
        <v>0</v>
      </c>
      <c r="CJ33" s="35">
        <v>0</v>
      </c>
      <c r="CK33" s="35" t="e">
        <f t="array" aca="1" ref="CK33" ca="1">_xludf.XLOOKUP(C33,'PL TOTAL D0'!H:H,'PL TOTAL D0'!I:I,"")</f>
        <v>#NAME?</v>
      </c>
    </row>
    <row r="34" spans="1:89" ht="15.75" customHeight="1">
      <c r="A34" s="41" t="s">
        <v>2996</v>
      </c>
      <c r="B34" s="3" t="s">
        <v>3060</v>
      </c>
      <c r="C34" s="9">
        <v>446160</v>
      </c>
      <c r="D34" s="9" t="s">
        <v>2998</v>
      </c>
      <c r="E34" s="9" t="s">
        <v>38</v>
      </c>
      <c r="F34" s="6" t="s">
        <v>2999</v>
      </c>
      <c r="G34" s="7" t="e">
        <f t="shared" ca="1" si="0"/>
        <v>#NAME?</v>
      </c>
      <c r="H34" s="8" t="s">
        <v>218</v>
      </c>
      <c r="I34" s="29" t="s">
        <v>41</v>
      </c>
      <c r="J34" s="9" t="str">
        <f t="shared" si="1"/>
        <v>Não</v>
      </c>
      <c r="K34" s="107">
        <v>43867</v>
      </c>
      <c r="L34" s="239">
        <v>44551</v>
      </c>
      <c r="M34" s="6" t="s">
        <v>138</v>
      </c>
      <c r="N34" s="10">
        <v>1.4999999999999999E-2</v>
      </c>
      <c r="O34" s="9" t="s">
        <v>29</v>
      </c>
      <c r="P34" s="234">
        <v>0.1</v>
      </c>
      <c r="Q34" s="47"/>
      <c r="R34" s="108"/>
      <c r="S34" s="7" t="s">
        <v>220</v>
      </c>
      <c r="T34" s="6" t="s">
        <v>3061</v>
      </c>
      <c r="U34" s="6" t="s">
        <v>38</v>
      </c>
      <c r="V34" s="29" t="e">
        <f t="shared" ca="1" si="2"/>
        <v>#NAME?</v>
      </c>
      <c r="W34" s="29"/>
      <c r="X34" s="29"/>
      <c r="Y34" s="6" t="s">
        <v>330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3007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5">
        <v>0</v>
      </c>
      <c r="CI34" s="35">
        <v>0</v>
      </c>
      <c r="CJ34" s="35">
        <v>0</v>
      </c>
      <c r="CK34" s="35" t="e">
        <f t="array" aca="1" ref="CK34" ca="1">_xludf.XLOOKUP(C34,'PL TOTAL D0'!H:H,'PL TOTAL D0'!I:I,"")</f>
        <v>#NAME?</v>
      </c>
    </row>
    <row r="35" spans="1:89" ht="15.75" customHeight="1">
      <c r="A35" s="41" t="s">
        <v>2996</v>
      </c>
      <c r="B35" s="14" t="s">
        <v>3062</v>
      </c>
      <c r="C35" s="9">
        <v>84638</v>
      </c>
      <c r="D35" s="9" t="s">
        <v>3063</v>
      </c>
      <c r="E35" s="9" t="s">
        <v>38</v>
      </c>
      <c r="F35" s="6" t="s">
        <v>3063</v>
      </c>
      <c r="G35" s="7" t="e">
        <f t="shared" ca="1" si="0"/>
        <v>#NAME?</v>
      </c>
      <c r="H35" s="8" t="s">
        <v>218</v>
      </c>
      <c r="I35" s="29" t="s">
        <v>41</v>
      </c>
      <c r="J35" s="9" t="str">
        <f t="shared" si="1"/>
        <v>Não</v>
      </c>
      <c r="K35" s="107">
        <v>43563</v>
      </c>
      <c r="L35" s="239">
        <v>44181</v>
      </c>
      <c r="M35" s="6" t="s">
        <v>132</v>
      </c>
      <c r="N35" s="10">
        <v>0.01</v>
      </c>
      <c r="O35" s="9" t="s">
        <v>260</v>
      </c>
      <c r="P35" s="234">
        <v>0.2</v>
      </c>
      <c r="Q35" s="47"/>
      <c r="R35" s="108"/>
      <c r="S35" s="7" t="s">
        <v>220</v>
      </c>
      <c r="T35" s="6" t="s">
        <v>3064</v>
      </c>
      <c r="U35" s="6" t="s">
        <v>38</v>
      </c>
      <c r="V35" s="29" t="e">
        <f t="shared" ca="1" si="2"/>
        <v>#NAME?</v>
      </c>
      <c r="W35" s="29"/>
      <c r="X35" s="29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3007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5">
        <v>0</v>
      </c>
      <c r="CI35" s="35">
        <v>0</v>
      </c>
      <c r="CJ35" s="35">
        <v>0</v>
      </c>
      <c r="CK35" s="35" t="e">
        <f t="array" aca="1" ref="CK35" ca="1">_xludf.XLOOKUP(C35,'PL TOTAL D0'!H:H,'PL TOTAL D0'!I:I,"")</f>
        <v>#NAME?</v>
      </c>
    </row>
    <row r="36" spans="1:89" ht="15.75" customHeight="1">
      <c r="A36" s="41" t="s">
        <v>2996</v>
      </c>
      <c r="B36" s="14" t="s">
        <v>3065</v>
      </c>
      <c r="C36" s="9">
        <v>290205</v>
      </c>
      <c r="D36" s="9" t="s">
        <v>19</v>
      </c>
      <c r="E36" s="9" t="s">
        <v>38</v>
      </c>
      <c r="F36" s="6" t="s">
        <v>530</v>
      </c>
      <c r="G36" s="7" t="e">
        <f t="shared" ca="1" si="0"/>
        <v>#NAME?</v>
      </c>
      <c r="H36" s="8" t="s">
        <v>218</v>
      </c>
      <c r="I36" s="29" t="s">
        <v>41</v>
      </c>
      <c r="J36" s="9" t="str">
        <f t="shared" si="1"/>
        <v>Não</v>
      </c>
      <c r="K36" s="107">
        <v>43382</v>
      </c>
      <c r="L36" s="107">
        <v>44309</v>
      </c>
      <c r="M36" s="6" t="s">
        <v>132</v>
      </c>
      <c r="N36" s="10">
        <v>0.02</v>
      </c>
      <c r="O36" s="9" t="s">
        <v>260</v>
      </c>
      <c r="P36" s="234">
        <v>0.2</v>
      </c>
      <c r="Q36" s="47"/>
      <c r="R36" s="108"/>
      <c r="S36" s="7" t="s">
        <v>220</v>
      </c>
      <c r="T36" s="6" t="s">
        <v>3066</v>
      </c>
      <c r="U36" s="6" t="s">
        <v>955</v>
      </c>
      <c r="V36" s="29" t="e">
        <f t="shared" ca="1" si="2"/>
        <v>#NAME?</v>
      </c>
      <c r="W36" s="29"/>
      <c r="X36" s="29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3007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5">
        <v>0</v>
      </c>
      <c r="CI36" s="35">
        <v>0</v>
      </c>
      <c r="CJ36" s="35">
        <v>0</v>
      </c>
      <c r="CK36" s="35" t="e">
        <f t="array" aca="1" ref="CK36" ca="1">_xludf.XLOOKUP(C36,'PL TOTAL D0'!H:H,'PL TOTAL D0'!I:I,"")</f>
        <v>#NAME?</v>
      </c>
    </row>
    <row r="37" spans="1:89" ht="15.75" customHeight="1">
      <c r="A37" s="41" t="s">
        <v>2996</v>
      </c>
      <c r="B37" s="14" t="s">
        <v>3067</v>
      </c>
      <c r="C37" s="9">
        <v>259187</v>
      </c>
      <c r="D37" s="9" t="s">
        <v>19</v>
      </c>
      <c r="E37" s="9" t="s">
        <v>20</v>
      </c>
      <c r="F37" s="6" t="s">
        <v>339</v>
      </c>
      <c r="G37" s="7" t="e">
        <f t="shared" ca="1" si="0"/>
        <v>#NAME?</v>
      </c>
      <c r="H37" s="8" t="s">
        <v>218</v>
      </c>
      <c r="I37" s="29" t="s">
        <v>41</v>
      </c>
      <c r="J37" s="9" t="str">
        <f t="shared" si="1"/>
        <v>Não</v>
      </c>
      <c r="K37" s="107">
        <v>44295</v>
      </c>
      <c r="L37" s="107">
        <v>44592</v>
      </c>
      <c r="M37" s="6" t="s">
        <v>420</v>
      </c>
      <c r="N37" s="10">
        <v>0.02</v>
      </c>
      <c r="O37" s="9" t="s">
        <v>29</v>
      </c>
      <c r="P37" s="234">
        <v>0.2</v>
      </c>
      <c r="Q37" s="47"/>
      <c r="R37" s="33"/>
      <c r="S37" s="7" t="s">
        <v>220</v>
      </c>
      <c r="T37" s="6" t="s">
        <v>3068</v>
      </c>
      <c r="U37" s="6" t="s">
        <v>94</v>
      </c>
      <c r="V37" s="29" t="e">
        <f t="shared" ca="1" si="2"/>
        <v>#NAME?</v>
      </c>
      <c r="W37" s="29"/>
      <c r="X37" s="29"/>
      <c r="Y37" s="6" t="s">
        <v>330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3007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5">
        <v>0</v>
      </c>
      <c r="CI37" s="35">
        <v>0</v>
      </c>
      <c r="CJ37" s="35">
        <v>0</v>
      </c>
      <c r="CK37" s="35" t="e">
        <f t="array" aca="1" ref="CK37" ca="1">_xludf.XLOOKUP(C37,'PL TOTAL D0'!H:H,'PL TOTAL D0'!I:I,"")</f>
        <v>#NAME?</v>
      </c>
    </row>
    <row r="38" spans="1:89" ht="15.75" customHeight="1">
      <c r="A38" s="41" t="s">
        <v>2996</v>
      </c>
      <c r="B38" s="3" t="s">
        <v>117</v>
      </c>
      <c r="C38" s="9">
        <v>32262</v>
      </c>
      <c r="D38" s="244" t="s">
        <v>19</v>
      </c>
      <c r="E38" s="244" t="s">
        <v>20</v>
      </c>
      <c r="F38" s="244" t="s">
        <v>290</v>
      </c>
      <c r="G38" s="7" t="e">
        <f t="shared" ca="1" si="0"/>
        <v>#NAME?</v>
      </c>
      <c r="H38" s="245" t="s">
        <v>239</v>
      </c>
      <c r="I38" s="29" t="s">
        <v>240</v>
      </c>
      <c r="J38" s="9" t="str">
        <f t="shared" si="1"/>
        <v>Não</v>
      </c>
      <c r="K38" s="246">
        <v>44267</v>
      </c>
      <c r="L38" s="247"/>
      <c r="M38" s="247" t="s">
        <v>138</v>
      </c>
      <c r="N38" s="248">
        <v>1.4999999999999999E-2</v>
      </c>
      <c r="O38" s="244"/>
      <c r="P38" s="249"/>
      <c r="Q38" s="108"/>
      <c r="R38" s="235" t="s">
        <v>3069</v>
      </c>
      <c r="S38" s="7" t="s">
        <v>220</v>
      </c>
      <c r="T38" s="6" t="s">
        <v>497</v>
      </c>
      <c r="U38" s="6" t="s">
        <v>112</v>
      </c>
      <c r="V38" s="29" t="e">
        <f t="shared" ca="1" si="2"/>
        <v>#NAME?</v>
      </c>
      <c r="W38" s="29"/>
      <c r="X38" s="29"/>
      <c r="Y38" s="6" t="s">
        <v>222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5">
        <v>0</v>
      </c>
      <c r="CI38" s="35">
        <v>0</v>
      </c>
      <c r="CJ38" s="35">
        <v>0</v>
      </c>
      <c r="CK38" s="35" t="e">
        <f t="array" aca="1" ref="CK38" ca="1">_xludf.XLOOKUP(C38,'PL TOTAL D0'!H:H,'PL TOTAL D0'!I:I,"")</f>
        <v>#NAME?</v>
      </c>
    </row>
    <row r="39" spans="1:89" ht="15.75" customHeight="1">
      <c r="A39" s="41" t="s">
        <v>2996</v>
      </c>
      <c r="B39" s="14" t="s">
        <v>3070</v>
      </c>
      <c r="C39" s="9">
        <v>584285</v>
      </c>
      <c r="D39" s="9" t="s">
        <v>2998</v>
      </c>
      <c r="E39" s="9" t="s">
        <v>38</v>
      </c>
      <c r="F39" s="6" t="s">
        <v>2999</v>
      </c>
      <c r="G39" s="7" t="e">
        <f t="shared" ca="1" si="0"/>
        <v>#NAME?</v>
      </c>
      <c r="H39" s="8" t="s">
        <v>218</v>
      </c>
      <c r="I39" s="29" t="s">
        <v>41</v>
      </c>
      <c r="J39" s="9" t="str">
        <f t="shared" si="1"/>
        <v>Não</v>
      </c>
      <c r="K39" s="107">
        <v>43620</v>
      </c>
      <c r="L39" s="107">
        <v>44314</v>
      </c>
      <c r="M39" s="6" t="s">
        <v>28</v>
      </c>
      <c r="N39" s="10">
        <v>5.0000000000000001E-3</v>
      </c>
      <c r="O39" s="9" t="s">
        <v>41</v>
      </c>
      <c r="P39" s="234">
        <v>0</v>
      </c>
      <c r="Q39" s="47"/>
      <c r="R39" s="108" t="s">
        <v>3071</v>
      </c>
      <c r="S39" s="7" t="s">
        <v>220</v>
      </c>
      <c r="T39" s="6" t="s">
        <v>3072</v>
      </c>
      <c r="U39" s="6" t="s">
        <v>38</v>
      </c>
      <c r="V39" s="29" t="e">
        <f t="shared" ca="1" si="2"/>
        <v>#NAME?</v>
      </c>
      <c r="W39" s="29"/>
      <c r="X39" s="29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3007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5">
        <v>0</v>
      </c>
      <c r="CI39" s="35">
        <v>0</v>
      </c>
      <c r="CJ39" s="35">
        <v>0</v>
      </c>
      <c r="CK39" s="35" t="e">
        <f t="array" aca="1" ref="CK39" ca="1">_xludf.XLOOKUP(C39,'PL TOTAL D0'!H:H,'PL TOTAL D0'!I:I,"")</f>
        <v>#NAME?</v>
      </c>
    </row>
    <row r="40" spans="1:89" ht="15.75" customHeight="1">
      <c r="A40" s="41" t="s">
        <v>2996</v>
      </c>
      <c r="B40" s="3" t="s">
        <v>3073</v>
      </c>
      <c r="C40" s="9">
        <v>429937</v>
      </c>
      <c r="D40" s="9" t="s">
        <v>19</v>
      </c>
      <c r="E40" s="9" t="s">
        <v>20</v>
      </c>
      <c r="F40" s="6" t="s">
        <v>339</v>
      </c>
      <c r="G40" s="7" t="e">
        <f t="shared" ca="1" si="0"/>
        <v>#NAME?</v>
      </c>
      <c r="H40" s="8" t="s">
        <v>218</v>
      </c>
      <c r="I40" s="29" t="s">
        <v>41</v>
      </c>
      <c r="J40" s="9" t="str">
        <f t="shared" si="1"/>
        <v>Não</v>
      </c>
      <c r="K40" s="232">
        <v>44789</v>
      </c>
      <c r="L40" s="107">
        <v>44988</v>
      </c>
      <c r="M40" s="6" t="s">
        <v>100</v>
      </c>
      <c r="N40" s="10">
        <v>7.0000000000000001E-3</v>
      </c>
      <c r="O40" s="9" t="s">
        <v>41</v>
      </c>
      <c r="P40" s="234">
        <v>0</v>
      </c>
      <c r="Q40" s="33"/>
      <c r="R40" s="33"/>
      <c r="S40" s="7" t="s">
        <v>220</v>
      </c>
      <c r="T40" s="6" t="s">
        <v>3074</v>
      </c>
      <c r="U40" s="6" t="s">
        <v>94</v>
      </c>
      <c r="V40" s="29" t="e">
        <f t="shared" ca="1" si="2"/>
        <v>#NAME?</v>
      </c>
      <c r="W40" s="29"/>
      <c r="X40" s="29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5">
        <v>0</v>
      </c>
      <c r="CI40" s="35">
        <v>0</v>
      </c>
      <c r="CJ40" s="35">
        <v>0</v>
      </c>
      <c r="CK40" s="35" t="e">
        <f t="array" aca="1" ref="CK40" ca="1">_xludf.XLOOKUP(C40,'PL TOTAL D0'!H:H,'PL TOTAL D0'!I:I,"")</f>
        <v>#NAME?</v>
      </c>
    </row>
    <row r="41" spans="1:89" ht="15.75" customHeight="1">
      <c r="A41" s="41" t="s">
        <v>2996</v>
      </c>
      <c r="B41" s="3" t="s">
        <v>502</v>
      </c>
      <c r="C41" s="9">
        <v>293395</v>
      </c>
      <c r="D41" s="9" t="s">
        <v>19</v>
      </c>
      <c r="E41" s="9" t="s">
        <v>20</v>
      </c>
      <c r="F41" s="9" t="s">
        <v>339</v>
      </c>
      <c r="G41" s="7" t="e">
        <f t="shared" ca="1" si="0"/>
        <v>#NAME?</v>
      </c>
      <c r="H41" s="8" t="s">
        <v>239</v>
      </c>
      <c r="I41" s="29" t="s">
        <v>240</v>
      </c>
      <c r="J41" s="9" t="str">
        <f t="shared" si="1"/>
        <v>Não</v>
      </c>
      <c r="K41" s="232">
        <v>44323</v>
      </c>
      <c r="L41" s="6"/>
      <c r="M41" s="6" t="s">
        <v>138</v>
      </c>
      <c r="N41" s="10">
        <v>1.4999999999999999E-2</v>
      </c>
      <c r="O41" s="9" t="s">
        <v>29</v>
      </c>
      <c r="P41" s="234">
        <v>0.1</v>
      </c>
      <c r="Q41" s="33"/>
      <c r="R41" s="33"/>
      <c r="S41" s="7" t="s">
        <v>220</v>
      </c>
      <c r="T41" s="6" t="s">
        <v>504</v>
      </c>
      <c r="U41" s="6" t="s">
        <v>94</v>
      </c>
      <c r="V41" s="29" t="e">
        <f t="shared" ca="1" si="2"/>
        <v>#NAME?</v>
      </c>
      <c r="W41" s="29"/>
      <c r="X41" s="29"/>
      <c r="Y41" s="6" t="s">
        <v>222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5">
        <v>0</v>
      </c>
      <c r="CI41" s="35">
        <v>0</v>
      </c>
      <c r="CJ41" s="35">
        <v>0</v>
      </c>
      <c r="CK41" s="35" t="e">
        <f t="array" aca="1" ref="CK41" ca="1">_xludf.XLOOKUP(C41,'PL TOTAL D0'!H:H,'PL TOTAL D0'!I:I,"")</f>
        <v>#NAME?</v>
      </c>
    </row>
    <row r="42" spans="1:89" ht="15.75" customHeight="1">
      <c r="A42" s="41" t="s">
        <v>2996</v>
      </c>
      <c r="B42" s="3" t="s">
        <v>3075</v>
      </c>
      <c r="C42" s="9">
        <v>84635</v>
      </c>
      <c r="D42" s="9" t="s">
        <v>19</v>
      </c>
      <c r="E42" s="9" t="s">
        <v>20</v>
      </c>
      <c r="F42" s="6" t="s">
        <v>3045</v>
      </c>
      <c r="G42" s="7" t="e">
        <f t="shared" ca="1" si="0"/>
        <v>#NAME?</v>
      </c>
      <c r="H42" s="8" t="s">
        <v>218</v>
      </c>
      <c r="I42" s="29" t="s">
        <v>41</v>
      </c>
      <c r="J42" s="9" t="str">
        <f t="shared" si="1"/>
        <v>Não</v>
      </c>
      <c r="K42" s="107">
        <v>44263</v>
      </c>
      <c r="L42" s="107">
        <v>44812</v>
      </c>
      <c r="M42" s="6" t="s">
        <v>100</v>
      </c>
      <c r="N42" s="10">
        <v>7.0000000000000001E-3</v>
      </c>
      <c r="O42" s="9" t="s">
        <v>41</v>
      </c>
      <c r="P42" s="234">
        <v>0</v>
      </c>
      <c r="Q42" s="47"/>
      <c r="R42" s="108" t="s">
        <v>3076</v>
      </c>
      <c r="S42" s="7" t="s">
        <v>220</v>
      </c>
      <c r="T42" s="6" t="s">
        <v>3077</v>
      </c>
      <c r="U42" s="6" t="s">
        <v>94</v>
      </c>
      <c r="V42" s="29" t="e">
        <f t="shared" ca="1" si="2"/>
        <v>#NAME?</v>
      </c>
      <c r="W42" s="29"/>
      <c r="X42" s="29"/>
      <c r="Y42" s="6" t="s">
        <v>330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5">
        <v>0</v>
      </c>
      <c r="CI42" s="35">
        <v>0</v>
      </c>
      <c r="CJ42" s="35">
        <v>0</v>
      </c>
      <c r="CK42" s="35" t="e">
        <f t="array" aca="1" ref="CK42" ca="1">_xludf.XLOOKUP(C42,'PL TOTAL D0'!H:H,'PL TOTAL D0'!I:I,"")</f>
        <v>#NAME?</v>
      </c>
    </row>
    <row r="43" spans="1:89" ht="15.75" customHeight="1">
      <c r="A43" s="41" t="s">
        <v>2996</v>
      </c>
      <c r="B43" s="106" t="s">
        <v>152</v>
      </c>
      <c r="C43" s="9">
        <v>33002</v>
      </c>
      <c r="D43" s="9" t="s">
        <v>19</v>
      </c>
      <c r="E43" s="9" t="s">
        <v>20</v>
      </c>
      <c r="F43" s="9" t="s">
        <v>290</v>
      </c>
      <c r="G43" s="7" t="e">
        <f t="shared" ca="1" si="0"/>
        <v>#NAME?</v>
      </c>
      <c r="H43" s="8" t="s">
        <v>239</v>
      </c>
      <c r="I43" s="29" t="s">
        <v>240</v>
      </c>
      <c r="J43" s="9" t="str">
        <f t="shared" si="1"/>
        <v>Sim</v>
      </c>
      <c r="K43" s="107">
        <v>44263</v>
      </c>
      <c r="L43" s="6"/>
      <c r="M43" s="6" t="s">
        <v>138</v>
      </c>
      <c r="N43" s="10">
        <v>7.4999999999999997E-3</v>
      </c>
      <c r="O43" s="9" t="s">
        <v>29</v>
      </c>
      <c r="P43" s="234">
        <v>0.15</v>
      </c>
      <c r="Q43" s="108" t="s">
        <v>3078</v>
      </c>
      <c r="R43" s="235"/>
      <c r="S43" s="7" t="s">
        <v>220</v>
      </c>
      <c r="T43" s="9" t="s">
        <v>520</v>
      </c>
      <c r="U43" s="6" t="s">
        <v>94</v>
      </c>
      <c r="V43" s="29" t="e">
        <f t="shared" ca="1" si="2"/>
        <v>#NAME?</v>
      </c>
      <c r="W43" s="29"/>
      <c r="X43" s="29"/>
      <c r="Y43" s="6" t="s">
        <v>222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5">
        <v>0</v>
      </c>
      <c r="CI43" s="35">
        <v>0</v>
      </c>
      <c r="CJ43" s="35">
        <v>0</v>
      </c>
      <c r="CK43" s="35" t="e">
        <f t="array" aca="1" ref="CK43" ca="1">_xludf.XLOOKUP(C43,'PL TOTAL D0'!H:H,'PL TOTAL D0'!I:I,"")</f>
        <v>#NAME?</v>
      </c>
    </row>
    <row r="44" spans="1:89" ht="15.75" customHeight="1">
      <c r="A44" s="41" t="s">
        <v>2996</v>
      </c>
      <c r="B44" s="3" t="s">
        <v>3079</v>
      </c>
      <c r="C44" s="9">
        <v>575772</v>
      </c>
      <c r="D44" s="9" t="s">
        <v>19</v>
      </c>
      <c r="E44" s="9" t="s">
        <v>20</v>
      </c>
      <c r="F44" s="6" t="s">
        <v>290</v>
      </c>
      <c r="G44" s="7" t="e">
        <f t="shared" ca="1" si="0"/>
        <v>#NAME?</v>
      </c>
      <c r="H44" s="8" t="s">
        <v>218</v>
      </c>
      <c r="I44" s="29" t="s">
        <v>41</v>
      </c>
      <c r="J44" s="9" t="str">
        <f t="shared" si="1"/>
        <v>Não</v>
      </c>
      <c r="K44" s="107">
        <v>44280</v>
      </c>
      <c r="L44" s="239">
        <v>44512</v>
      </c>
      <c r="M44" s="6" t="s">
        <v>132</v>
      </c>
      <c r="N44" s="10">
        <v>2.5000000000000001E-2</v>
      </c>
      <c r="O44" s="9" t="s">
        <v>260</v>
      </c>
      <c r="P44" s="234">
        <v>0.2</v>
      </c>
      <c r="Q44" s="47"/>
      <c r="R44" s="108"/>
      <c r="S44" s="7" t="s">
        <v>264</v>
      </c>
      <c r="T44" s="6" t="s">
        <v>3080</v>
      </c>
      <c r="U44" s="6" t="s">
        <v>94</v>
      </c>
      <c r="V44" s="29" t="e">
        <f t="shared" ca="1" si="2"/>
        <v>#NAME?</v>
      </c>
      <c r="W44" s="29"/>
      <c r="X44" s="29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3007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5">
        <v>0</v>
      </c>
      <c r="CI44" s="35">
        <v>0</v>
      </c>
      <c r="CJ44" s="35">
        <v>0</v>
      </c>
      <c r="CK44" s="35" t="e">
        <f t="array" aca="1" ref="CK44" ca="1">_xludf.XLOOKUP(C44,'PL TOTAL D0'!H:H,'PL TOTAL D0'!I:I,"")</f>
        <v>#NAME?</v>
      </c>
    </row>
    <row r="45" spans="1:89" ht="15.75" customHeight="1">
      <c r="A45" s="41" t="s">
        <v>2996</v>
      </c>
      <c r="B45" s="106" t="s">
        <v>3081</v>
      </c>
      <c r="C45" s="9">
        <v>627408</v>
      </c>
      <c r="D45" s="9" t="s">
        <v>19</v>
      </c>
      <c r="E45" s="9" t="s">
        <v>2121</v>
      </c>
      <c r="F45" s="7" t="s">
        <v>3082</v>
      </c>
      <c r="G45" s="7" t="e">
        <f t="shared" ca="1" si="0"/>
        <v>#NAME?</v>
      </c>
      <c r="H45" s="8" t="s">
        <v>239</v>
      </c>
      <c r="I45" s="29" t="s">
        <v>240</v>
      </c>
      <c r="J45" s="9" t="str">
        <f t="shared" si="1"/>
        <v>Não</v>
      </c>
      <c r="K45" s="238">
        <v>44512</v>
      </c>
      <c r="L45" s="6"/>
      <c r="M45" s="6" t="s">
        <v>28</v>
      </c>
      <c r="N45" s="10">
        <v>1.2E-2</v>
      </c>
      <c r="O45" s="9" t="s">
        <v>41</v>
      </c>
      <c r="P45" s="234">
        <v>0</v>
      </c>
      <c r="Q45" s="33"/>
      <c r="R45" s="33"/>
      <c r="S45" s="7" t="s">
        <v>220</v>
      </c>
      <c r="T45" s="9" t="s">
        <v>3083</v>
      </c>
      <c r="U45" s="7" t="s">
        <v>112</v>
      </c>
      <c r="V45" s="29" t="e">
        <f t="shared" ca="1" si="2"/>
        <v>#NAME?</v>
      </c>
      <c r="W45" s="29"/>
      <c r="X45" s="29"/>
      <c r="Y45" s="6" t="s">
        <v>330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8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5">
        <v>0</v>
      </c>
      <c r="CI45" s="35">
        <v>0</v>
      </c>
      <c r="CJ45" s="35">
        <v>0</v>
      </c>
      <c r="CK45" s="35" t="e">
        <f t="array" aca="1" ref="CK45" ca="1">_xludf.XLOOKUP(C45,'PL TOTAL D0'!H:H,'PL TOTAL D0'!I:I,"")</f>
        <v>#NAME?</v>
      </c>
    </row>
    <row r="46" spans="1:89" ht="15.75" customHeight="1">
      <c r="A46" s="41" t="s">
        <v>2996</v>
      </c>
      <c r="B46" s="14" t="s">
        <v>3084</v>
      </c>
      <c r="C46" s="9">
        <v>82555</v>
      </c>
      <c r="D46" s="9" t="s">
        <v>2998</v>
      </c>
      <c r="E46" s="9" t="s">
        <v>38</v>
      </c>
      <c r="F46" s="6" t="s">
        <v>2999</v>
      </c>
      <c r="G46" s="7" t="e">
        <f t="shared" ca="1" si="0"/>
        <v>#NAME?</v>
      </c>
      <c r="H46" s="8" t="s">
        <v>218</v>
      </c>
      <c r="I46" s="29" t="s">
        <v>41</v>
      </c>
      <c r="J46" s="9" t="str">
        <f t="shared" si="1"/>
        <v>Não</v>
      </c>
      <c r="K46" s="107">
        <v>43567</v>
      </c>
      <c r="L46" s="239">
        <v>43768</v>
      </c>
      <c r="M46" s="6" t="s">
        <v>132</v>
      </c>
      <c r="N46" s="10">
        <v>2.5000000000000001E-2</v>
      </c>
      <c r="O46" s="9" t="s">
        <v>260</v>
      </c>
      <c r="P46" s="234">
        <v>0.2</v>
      </c>
      <c r="Q46" s="47"/>
      <c r="R46" s="108"/>
      <c r="S46" s="7" t="s">
        <v>220</v>
      </c>
      <c r="T46" s="6" t="s">
        <v>3085</v>
      </c>
      <c r="U46" s="6" t="s">
        <v>112</v>
      </c>
      <c r="V46" s="29" t="e">
        <f t="shared" ca="1" si="2"/>
        <v>#NAME?</v>
      </c>
      <c r="W46" s="29"/>
      <c r="X46" s="29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3007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5">
        <v>0</v>
      </c>
      <c r="CI46" s="35">
        <v>0</v>
      </c>
      <c r="CJ46" s="35">
        <v>0</v>
      </c>
      <c r="CK46" s="35" t="e">
        <f t="array" aca="1" ref="CK46" ca="1">_xludf.XLOOKUP(C46,'PL TOTAL D0'!H:H,'PL TOTAL D0'!I:I,"")</f>
        <v>#NAME?</v>
      </c>
    </row>
    <row r="47" spans="1:89" ht="15.75" customHeight="1">
      <c r="A47" s="41" t="s">
        <v>2996</v>
      </c>
      <c r="B47" s="3" t="s">
        <v>3086</v>
      </c>
      <c r="C47" s="9">
        <v>575918</v>
      </c>
      <c r="D47" s="9" t="s">
        <v>2998</v>
      </c>
      <c r="E47" s="9" t="s">
        <v>38</v>
      </c>
      <c r="F47" s="6" t="s">
        <v>2999</v>
      </c>
      <c r="G47" s="7" t="e">
        <f t="shared" ca="1" si="0"/>
        <v>#NAME?</v>
      </c>
      <c r="H47" s="8" t="s">
        <v>218</v>
      </c>
      <c r="I47" s="29" t="s">
        <v>41</v>
      </c>
      <c r="J47" s="9" t="str">
        <f t="shared" si="1"/>
        <v>Não</v>
      </c>
      <c r="K47" s="107">
        <v>43725</v>
      </c>
      <c r="L47" s="239">
        <v>44490</v>
      </c>
      <c r="M47" s="6" t="s">
        <v>138</v>
      </c>
      <c r="N47" s="10">
        <v>0.01</v>
      </c>
      <c r="O47" s="9" t="s">
        <v>29</v>
      </c>
      <c r="P47" s="234">
        <v>0.1</v>
      </c>
      <c r="Q47" s="108"/>
      <c r="R47" s="47"/>
      <c r="S47" s="7" t="s">
        <v>220</v>
      </c>
      <c r="T47" s="6" t="s">
        <v>3087</v>
      </c>
      <c r="U47" s="6" t="s">
        <v>38</v>
      </c>
      <c r="V47" s="29" t="e">
        <f t="shared" ca="1" si="2"/>
        <v>#NAME?</v>
      </c>
      <c r="W47" s="29"/>
      <c r="X47" s="29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3007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5">
        <v>0</v>
      </c>
      <c r="CI47" s="35">
        <v>0</v>
      </c>
      <c r="CJ47" s="35">
        <v>0</v>
      </c>
      <c r="CK47" s="35" t="e">
        <f t="array" aca="1" ref="CK47" ca="1">_xludf.XLOOKUP(C47,'PL TOTAL D0'!H:H,'PL TOTAL D0'!I:I,"")</f>
        <v>#NAME?</v>
      </c>
    </row>
    <row r="48" spans="1:89" ht="15.75" customHeight="1">
      <c r="A48" s="41" t="s">
        <v>2996</v>
      </c>
      <c r="B48" s="14" t="s">
        <v>562</v>
      </c>
      <c r="C48" s="9">
        <v>624508</v>
      </c>
      <c r="D48" s="9" t="s">
        <v>19</v>
      </c>
      <c r="E48" s="9" t="s">
        <v>20</v>
      </c>
      <c r="F48" s="9" t="s">
        <v>290</v>
      </c>
      <c r="G48" s="7" t="e">
        <f t="shared" ca="1" si="0"/>
        <v>#NAME?</v>
      </c>
      <c r="H48" s="8" t="s">
        <v>239</v>
      </c>
      <c r="I48" s="29" t="s">
        <v>240</v>
      </c>
      <c r="J48" s="9" t="str">
        <f t="shared" si="1"/>
        <v>Não</v>
      </c>
      <c r="K48" s="30">
        <v>44421</v>
      </c>
      <c r="L48" s="6"/>
      <c r="M48" s="6" t="s">
        <v>138</v>
      </c>
      <c r="N48" s="10">
        <v>1.4999999999999999E-2</v>
      </c>
      <c r="O48" s="9" t="s">
        <v>29</v>
      </c>
      <c r="P48" s="234">
        <v>0.1</v>
      </c>
      <c r="Q48" s="33"/>
      <c r="R48" s="33"/>
      <c r="S48" s="7" t="s">
        <v>220</v>
      </c>
      <c r="T48" s="6" t="s">
        <v>564</v>
      </c>
      <c r="U48" s="6" t="s">
        <v>94</v>
      </c>
      <c r="V48" s="29" t="e">
        <f t="shared" ca="1" si="2"/>
        <v>#NAME?</v>
      </c>
      <c r="W48" s="29"/>
      <c r="X48" s="29"/>
      <c r="Y48" s="6" t="s">
        <v>330</v>
      </c>
      <c r="Z48" s="6"/>
      <c r="AA48" s="107">
        <v>44421</v>
      </c>
      <c r="AB48" s="6">
        <v>49075100003191</v>
      </c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5">
        <v>0</v>
      </c>
      <c r="CI48" s="35">
        <v>0</v>
      </c>
      <c r="CJ48" s="35">
        <v>0</v>
      </c>
      <c r="CK48" s="35" t="e">
        <f t="array" aca="1" ref="CK48" ca="1">_xludf.XLOOKUP(C48,'PL TOTAL D0'!H:H,'PL TOTAL D0'!I:I,"")</f>
        <v>#NAME?</v>
      </c>
    </row>
    <row r="49" spans="1:89" ht="15.75" customHeight="1">
      <c r="A49" s="41" t="s">
        <v>2996</v>
      </c>
      <c r="B49" s="3" t="s">
        <v>3088</v>
      </c>
      <c r="C49" s="9">
        <v>270211</v>
      </c>
      <c r="D49" s="9" t="s">
        <v>19</v>
      </c>
      <c r="E49" s="9" t="s">
        <v>38</v>
      </c>
      <c r="F49" s="9" t="s">
        <v>39</v>
      </c>
      <c r="G49" s="7" t="e">
        <f t="shared" ca="1" si="0"/>
        <v>#NAME?</v>
      </c>
      <c r="H49" s="8" t="s">
        <v>239</v>
      </c>
      <c r="I49" s="29" t="s">
        <v>240</v>
      </c>
      <c r="J49" s="9" t="str">
        <f t="shared" si="1"/>
        <v>Não</v>
      </c>
      <c r="K49" s="232">
        <v>43903</v>
      </c>
      <c r="L49" s="6"/>
      <c r="M49" s="6" t="s">
        <v>138</v>
      </c>
      <c r="N49" s="10">
        <v>1.4999999999999999E-2</v>
      </c>
      <c r="O49" s="9" t="s">
        <v>41</v>
      </c>
      <c r="P49" s="234">
        <v>0</v>
      </c>
      <c r="Q49" s="108"/>
      <c r="R49" s="108" t="s">
        <v>3089</v>
      </c>
      <c r="S49" s="7" t="s">
        <v>220</v>
      </c>
      <c r="T49" s="6" t="s">
        <v>3090</v>
      </c>
      <c r="U49" s="6" t="s">
        <v>955</v>
      </c>
      <c r="V49" s="29" t="e">
        <f t="shared" ca="1" si="2"/>
        <v>#NAME?</v>
      </c>
      <c r="W49" s="29"/>
      <c r="X49" s="29"/>
      <c r="Y49" s="6" t="s">
        <v>330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5">
        <v>196544.34</v>
      </c>
      <c r="CI49" s="35">
        <v>395.14</v>
      </c>
      <c r="CJ49" s="35">
        <v>355.86</v>
      </c>
      <c r="CK49" s="35" t="e">
        <f t="array" aca="1" ref="CK49" ca="1">_xludf.XLOOKUP(C49,'PL TOTAL D0'!H:H,'PL TOTAL D0'!I:I,"")</f>
        <v>#NAME?</v>
      </c>
    </row>
    <row r="50" spans="1:89" ht="15.75" customHeight="1">
      <c r="A50" s="41" t="s">
        <v>2996</v>
      </c>
      <c r="B50" s="3" t="s">
        <v>583</v>
      </c>
      <c r="C50" s="9">
        <v>451734</v>
      </c>
      <c r="D50" s="244" t="s">
        <v>19</v>
      </c>
      <c r="E50" s="244" t="s">
        <v>38</v>
      </c>
      <c r="F50" s="244" t="s">
        <v>446</v>
      </c>
      <c r="G50" s="7" t="e">
        <f t="shared" ca="1" si="0"/>
        <v>#NAME?</v>
      </c>
      <c r="H50" s="245" t="s">
        <v>239</v>
      </c>
      <c r="I50" s="29" t="s">
        <v>240</v>
      </c>
      <c r="J50" s="9" t="str">
        <f t="shared" si="1"/>
        <v>Sim</v>
      </c>
      <c r="K50" s="246">
        <v>43928</v>
      </c>
      <c r="L50" s="247"/>
      <c r="M50" s="247" t="s">
        <v>138</v>
      </c>
      <c r="N50" s="251">
        <v>1.4999999999999999E-2</v>
      </c>
      <c r="O50" s="244" t="s">
        <v>29</v>
      </c>
      <c r="P50" s="249">
        <v>0.2</v>
      </c>
      <c r="Q50" s="108" t="s">
        <v>3091</v>
      </c>
      <c r="R50" s="108" t="s">
        <v>3092</v>
      </c>
      <c r="S50" s="7" t="s">
        <v>220</v>
      </c>
      <c r="T50" s="6" t="s">
        <v>587</v>
      </c>
      <c r="U50" s="6" t="s">
        <v>617</v>
      </c>
      <c r="V50" s="29" t="e">
        <f t="shared" ca="1" si="2"/>
        <v>#NAME?</v>
      </c>
      <c r="W50" s="29"/>
      <c r="X50" s="29"/>
      <c r="Y50" s="6" t="s">
        <v>330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5">
        <v>0</v>
      </c>
      <c r="CI50" s="35">
        <v>0</v>
      </c>
      <c r="CJ50" s="35">
        <v>0</v>
      </c>
      <c r="CK50" s="35" t="e">
        <f t="array" aca="1" ref="CK50" ca="1">_xludf.XLOOKUP(C50,'PL TOTAL D0'!H:H,'PL TOTAL D0'!I:I,"")</f>
        <v>#NAME?</v>
      </c>
    </row>
    <row r="51" spans="1:89" ht="15.75" customHeight="1">
      <c r="A51" s="41" t="s">
        <v>2996</v>
      </c>
      <c r="B51" s="14" t="s">
        <v>3093</v>
      </c>
      <c r="C51" s="9">
        <v>440470</v>
      </c>
      <c r="D51" s="9" t="s">
        <v>2998</v>
      </c>
      <c r="E51" s="9" t="s">
        <v>38</v>
      </c>
      <c r="F51" s="6" t="s">
        <v>2999</v>
      </c>
      <c r="G51" s="7" t="e">
        <f t="shared" ca="1" si="0"/>
        <v>#NAME?</v>
      </c>
      <c r="H51" s="8" t="s">
        <v>218</v>
      </c>
      <c r="I51" s="29" t="s">
        <v>41</v>
      </c>
      <c r="J51" s="9" t="str">
        <f t="shared" si="1"/>
        <v>Não</v>
      </c>
      <c r="K51" s="239">
        <v>43769</v>
      </c>
      <c r="L51" s="107">
        <v>44637</v>
      </c>
      <c r="M51" s="6" t="s">
        <v>28</v>
      </c>
      <c r="N51" s="10">
        <v>0.01</v>
      </c>
      <c r="O51" s="9" t="s">
        <v>41</v>
      </c>
      <c r="P51" s="234">
        <v>0</v>
      </c>
      <c r="Q51" s="47"/>
      <c r="R51" s="108" t="s">
        <v>3094</v>
      </c>
      <c r="S51" s="7" t="s">
        <v>220</v>
      </c>
      <c r="T51" s="6" t="s">
        <v>3095</v>
      </c>
      <c r="U51" s="6" t="s">
        <v>38</v>
      </c>
      <c r="V51" s="29" t="e">
        <f t="shared" ca="1" si="2"/>
        <v>#NAME?</v>
      </c>
      <c r="W51" s="29"/>
      <c r="X51" s="29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3007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5">
        <v>0</v>
      </c>
      <c r="CI51" s="35">
        <v>0</v>
      </c>
      <c r="CJ51" s="35">
        <v>0</v>
      </c>
      <c r="CK51" s="35" t="e">
        <f t="array" aca="1" ref="CK51" ca="1">_xludf.XLOOKUP(C51,'PL TOTAL D0'!H:H,'PL TOTAL D0'!I:I,"")</f>
        <v>#NAME?</v>
      </c>
    </row>
    <row r="52" spans="1:89" ht="15.75" customHeight="1">
      <c r="A52" s="41" t="s">
        <v>2996</v>
      </c>
      <c r="B52" s="14" t="s">
        <v>3096</v>
      </c>
      <c r="C52" s="9">
        <v>428022</v>
      </c>
      <c r="D52" s="9" t="s">
        <v>2998</v>
      </c>
      <c r="E52" s="9" t="s">
        <v>38</v>
      </c>
      <c r="F52" s="6" t="s">
        <v>2999</v>
      </c>
      <c r="G52" s="7" t="e">
        <f t="shared" ca="1" si="0"/>
        <v>#NAME?</v>
      </c>
      <c r="H52" s="8" t="s">
        <v>218</v>
      </c>
      <c r="I52" s="29" t="s">
        <v>41</v>
      </c>
      <c r="J52" s="9" t="str">
        <f t="shared" si="1"/>
        <v>Não</v>
      </c>
      <c r="K52" s="107">
        <v>43665</v>
      </c>
      <c r="L52" s="107">
        <v>44309</v>
      </c>
      <c r="M52" s="6" t="s">
        <v>138</v>
      </c>
      <c r="N52" s="10">
        <v>0.01</v>
      </c>
      <c r="O52" s="9" t="s">
        <v>29</v>
      </c>
      <c r="P52" s="234">
        <v>0.1</v>
      </c>
      <c r="Q52" s="108"/>
      <c r="R52" s="47"/>
      <c r="S52" s="7" t="s">
        <v>220</v>
      </c>
      <c r="T52" s="6" t="s">
        <v>3097</v>
      </c>
      <c r="U52" s="6" t="s">
        <v>38</v>
      </c>
      <c r="V52" s="29" t="e">
        <f t="shared" ca="1" si="2"/>
        <v>#NAME?</v>
      </c>
      <c r="W52" s="29"/>
      <c r="X52" s="29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3007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5">
        <v>0</v>
      </c>
      <c r="CI52" s="35">
        <v>0</v>
      </c>
      <c r="CJ52" s="35">
        <v>0</v>
      </c>
      <c r="CK52" s="35" t="e">
        <f t="array" aca="1" ref="CK52" ca="1">_xludf.XLOOKUP(C52,'PL TOTAL D0'!H:H,'PL TOTAL D0'!I:I,"")</f>
        <v>#NAME?</v>
      </c>
    </row>
    <row r="53" spans="1:89" ht="15.75" customHeight="1">
      <c r="A53" s="41" t="s">
        <v>2996</v>
      </c>
      <c r="B53" s="14" t="s">
        <v>3098</v>
      </c>
      <c r="C53" s="9">
        <v>293578</v>
      </c>
      <c r="D53" s="9" t="s">
        <v>19</v>
      </c>
      <c r="E53" s="9" t="s">
        <v>38</v>
      </c>
      <c r="F53" s="6" t="s">
        <v>530</v>
      </c>
      <c r="G53" s="7" t="e">
        <f t="shared" ca="1" si="0"/>
        <v>#NAME?</v>
      </c>
      <c r="H53" s="8" t="s">
        <v>218</v>
      </c>
      <c r="I53" s="29" t="s">
        <v>41</v>
      </c>
      <c r="J53" s="9" t="str">
        <f t="shared" si="1"/>
        <v>Não</v>
      </c>
      <c r="K53" s="107">
        <v>43509</v>
      </c>
      <c r="L53" s="107">
        <v>44309</v>
      </c>
      <c r="M53" s="6" t="s">
        <v>420</v>
      </c>
      <c r="N53" s="10">
        <v>7.4999999999999997E-3</v>
      </c>
      <c r="O53" s="9" t="s">
        <v>29</v>
      </c>
      <c r="P53" s="234">
        <v>0.2</v>
      </c>
      <c r="Q53" s="235"/>
      <c r="R53" s="108" t="s">
        <v>3099</v>
      </c>
      <c r="S53" s="7" t="s">
        <v>220</v>
      </c>
      <c r="T53" s="6" t="s">
        <v>3100</v>
      </c>
      <c r="U53" s="6" t="s">
        <v>38</v>
      </c>
      <c r="V53" s="29" t="e">
        <f t="shared" ca="1" si="2"/>
        <v>#NAME?</v>
      </c>
      <c r="W53" s="29"/>
      <c r="X53" s="29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3007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5">
        <v>0</v>
      </c>
      <c r="CI53" s="35">
        <v>0</v>
      </c>
      <c r="CJ53" s="35">
        <v>0</v>
      </c>
      <c r="CK53" s="35" t="e">
        <f t="array" aca="1" ref="CK53" ca="1">_xludf.XLOOKUP(C53,'PL TOTAL D0'!H:H,'PL TOTAL D0'!I:I,"")</f>
        <v>#NAME?</v>
      </c>
    </row>
    <row r="54" spans="1:89" ht="15.75" customHeight="1">
      <c r="A54" s="41" t="s">
        <v>2996</v>
      </c>
      <c r="B54" s="14" t="s">
        <v>3098</v>
      </c>
      <c r="C54" s="9">
        <v>294408</v>
      </c>
      <c r="D54" s="9" t="s">
        <v>19</v>
      </c>
      <c r="E54" s="9" t="s">
        <v>38</v>
      </c>
      <c r="F54" s="6" t="s">
        <v>530</v>
      </c>
      <c r="G54" s="7" t="e">
        <f t="shared" ca="1" si="0"/>
        <v>#NAME?</v>
      </c>
      <c r="H54" s="8" t="s">
        <v>218</v>
      </c>
      <c r="I54" s="29" t="s">
        <v>41</v>
      </c>
      <c r="J54" s="9" t="str">
        <f t="shared" si="1"/>
        <v>Não</v>
      </c>
      <c r="K54" s="107">
        <v>43517</v>
      </c>
      <c r="L54" s="107">
        <v>44309</v>
      </c>
      <c r="M54" s="6" t="s">
        <v>132</v>
      </c>
      <c r="N54" s="10">
        <v>1.2500000000000001E-2</v>
      </c>
      <c r="O54" s="9" t="s">
        <v>260</v>
      </c>
      <c r="P54" s="234">
        <v>0.2</v>
      </c>
      <c r="Q54" s="47"/>
      <c r="R54" s="108" t="s">
        <v>3101</v>
      </c>
      <c r="S54" s="7" t="s">
        <v>220</v>
      </c>
      <c r="T54" s="6" t="s">
        <v>3100</v>
      </c>
      <c r="U54" s="6" t="s">
        <v>38</v>
      </c>
      <c r="V54" s="29" t="e">
        <f t="shared" ca="1" si="2"/>
        <v>#NAME?</v>
      </c>
      <c r="W54" s="29"/>
      <c r="X54" s="29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3007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5">
        <v>0</v>
      </c>
      <c r="CI54" s="35">
        <v>0</v>
      </c>
      <c r="CJ54" s="35">
        <v>0</v>
      </c>
      <c r="CK54" s="35" t="e">
        <f t="array" aca="1" ref="CK54" ca="1">_xludf.XLOOKUP(C54,'PL TOTAL D0'!H:H,'PL TOTAL D0'!I:I,"")</f>
        <v>#NAME?</v>
      </c>
    </row>
    <row r="55" spans="1:89" ht="15.75" customHeight="1">
      <c r="A55" s="41" t="s">
        <v>2996</v>
      </c>
      <c r="B55" s="14" t="s">
        <v>50</v>
      </c>
      <c r="C55" s="9">
        <v>624134</v>
      </c>
      <c r="D55" s="9" t="s">
        <v>19</v>
      </c>
      <c r="E55" s="9" t="s">
        <v>20</v>
      </c>
      <c r="F55" s="9" t="s">
        <v>290</v>
      </c>
      <c r="G55" s="7" t="e">
        <f t="shared" ca="1" si="0"/>
        <v>#NAME?</v>
      </c>
      <c r="H55" s="8" t="s">
        <v>239</v>
      </c>
      <c r="I55" s="29" t="s">
        <v>240</v>
      </c>
      <c r="J55" s="9" t="str">
        <f t="shared" si="1"/>
        <v>Não</v>
      </c>
      <c r="K55" s="30">
        <v>44420</v>
      </c>
      <c r="L55" s="7"/>
      <c r="M55" s="6" t="s">
        <v>420</v>
      </c>
      <c r="N55" s="10">
        <v>0.02</v>
      </c>
      <c r="O55" s="9" t="s">
        <v>29</v>
      </c>
      <c r="P55" s="234">
        <v>0.2</v>
      </c>
      <c r="Q55" s="28"/>
      <c r="R55" s="33" t="s">
        <v>3102</v>
      </c>
      <c r="S55" s="7" t="s">
        <v>220</v>
      </c>
      <c r="T55" s="6" t="s">
        <v>616</v>
      </c>
      <c r="U55" s="7" t="s">
        <v>617</v>
      </c>
      <c r="V55" s="29" t="e">
        <f t="shared" ca="1" si="2"/>
        <v>#NAME?</v>
      </c>
      <c r="W55" s="29"/>
      <c r="X55" s="29"/>
      <c r="Y55" s="6" t="s">
        <v>330</v>
      </c>
      <c r="Z55" s="6"/>
      <c r="AA55" s="107">
        <v>44420</v>
      </c>
      <c r="AB55" s="6">
        <v>49075100003221</v>
      </c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5">
        <v>0</v>
      </c>
      <c r="CI55" s="35">
        <v>0</v>
      </c>
      <c r="CJ55" s="35">
        <v>0</v>
      </c>
      <c r="CK55" s="35" t="e">
        <f t="array" aca="1" ref="CK55" ca="1">_xludf.XLOOKUP(C55,'PL TOTAL D0'!H:H,'PL TOTAL D0'!I:I,"")</f>
        <v>#NAME?</v>
      </c>
    </row>
    <row r="56" spans="1:89" ht="15.75" customHeight="1">
      <c r="A56" s="41" t="s">
        <v>2996</v>
      </c>
      <c r="B56" s="41" t="s">
        <v>3103</v>
      </c>
      <c r="C56" s="9">
        <v>435592</v>
      </c>
      <c r="D56" s="9" t="s">
        <v>2998</v>
      </c>
      <c r="E56" s="9" t="s">
        <v>38</v>
      </c>
      <c r="F56" s="9" t="s">
        <v>2999</v>
      </c>
      <c r="G56" s="7" t="e">
        <f t="shared" ca="1" si="0"/>
        <v>#NAME?</v>
      </c>
      <c r="H56" s="8" t="s">
        <v>218</v>
      </c>
      <c r="I56" s="29" t="s">
        <v>41</v>
      </c>
      <c r="J56" s="9" t="str">
        <f t="shared" si="1"/>
        <v>Não</v>
      </c>
      <c r="K56" s="232">
        <v>43713</v>
      </c>
      <c r="L56" s="107">
        <v>45154</v>
      </c>
      <c r="M56" s="6" t="s">
        <v>28</v>
      </c>
      <c r="N56" s="233">
        <v>0.01</v>
      </c>
      <c r="O56" s="9" t="s">
        <v>41</v>
      </c>
      <c r="P56" s="234">
        <v>0</v>
      </c>
      <c r="Q56" s="108"/>
      <c r="R56" s="108"/>
      <c r="S56" s="7" t="s">
        <v>220</v>
      </c>
      <c r="T56" s="9" t="s">
        <v>3104</v>
      </c>
      <c r="U56" s="6" t="s">
        <v>38</v>
      </c>
      <c r="V56" s="29" t="e">
        <f t="shared" ca="1" si="2"/>
        <v>#NAME?</v>
      </c>
      <c r="W56" s="29"/>
      <c r="X56" s="29"/>
      <c r="Y56" s="6" t="s">
        <v>330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5">
        <v>0</v>
      </c>
      <c r="CI56" s="35">
        <v>0</v>
      </c>
      <c r="CJ56" s="35">
        <v>0</v>
      </c>
      <c r="CK56" s="35" t="e">
        <f t="array" aca="1" ref="CK56" ca="1">_xludf.XLOOKUP(C56,'PL TOTAL D0'!H:H,'PL TOTAL D0'!I:I,"")</f>
        <v>#NAME?</v>
      </c>
    </row>
    <row r="57" spans="1:89" ht="15.75" customHeight="1">
      <c r="A57" s="41" t="s">
        <v>2996</v>
      </c>
      <c r="B57" s="3" t="s">
        <v>622</v>
      </c>
      <c r="C57" s="9">
        <v>35841</v>
      </c>
      <c r="D57" s="9" t="s">
        <v>19</v>
      </c>
      <c r="E57" s="9" t="s">
        <v>20</v>
      </c>
      <c r="F57" s="9" t="s">
        <v>339</v>
      </c>
      <c r="G57" s="7" t="e">
        <f t="shared" ca="1" si="0"/>
        <v>#NAME?</v>
      </c>
      <c r="H57" s="8" t="s">
        <v>239</v>
      </c>
      <c r="I57" s="29" t="s">
        <v>240</v>
      </c>
      <c r="J57" s="9" t="str">
        <f t="shared" si="1"/>
        <v>Não</v>
      </c>
      <c r="K57" s="232">
        <v>44291</v>
      </c>
      <c r="L57" s="6"/>
      <c r="M57" s="6" t="s">
        <v>138</v>
      </c>
      <c r="N57" s="233">
        <v>1.4999999999999999E-2</v>
      </c>
      <c r="O57" s="9" t="s">
        <v>29</v>
      </c>
      <c r="P57" s="234">
        <v>0.1</v>
      </c>
      <c r="Q57" s="108"/>
      <c r="R57" s="108"/>
      <c r="S57" s="7" t="s">
        <v>220</v>
      </c>
      <c r="T57" s="6" t="s">
        <v>624</v>
      </c>
      <c r="U57" s="6" t="s">
        <v>94</v>
      </c>
      <c r="V57" s="29" t="e">
        <f t="shared" ca="1" si="2"/>
        <v>#NAME?</v>
      </c>
      <c r="W57" s="29"/>
      <c r="X57" s="29"/>
      <c r="Y57" s="6" t="s">
        <v>330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5">
        <v>0</v>
      </c>
      <c r="CI57" s="35">
        <v>0</v>
      </c>
      <c r="CJ57" s="35">
        <v>0</v>
      </c>
      <c r="CK57" s="35" t="e">
        <f t="array" aca="1" ref="CK57" ca="1">_xludf.XLOOKUP(C57,'PL TOTAL D0'!H:H,'PL TOTAL D0'!I:I,"")</f>
        <v>#NAME?</v>
      </c>
    </row>
    <row r="58" spans="1:89" ht="15.75" customHeight="1">
      <c r="A58" s="41" t="s">
        <v>2996</v>
      </c>
      <c r="B58" s="3" t="s">
        <v>43</v>
      </c>
      <c r="C58" s="9">
        <v>36284</v>
      </c>
      <c r="D58" s="9" t="s">
        <v>19</v>
      </c>
      <c r="E58" s="9" t="s">
        <v>20</v>
      </c>
      <c r="F58" s="9" t="s">
        <v>290</v>
      </c>
      <c r="G58" s="7" t="e">
        <f t="shared" ca="1" si="0"/>
        <v>#NAME?</v>
      </c>
      <c r="H58" s="8" t="s">
        <v>239</v>
      </c>
      <c r="I58" s="29" t="s">
        <v>240</v>
      </c>
      <c r="J58" s="9" t="str">
        <f t="shared" si="1"/>
        <v>Não</v>
      </c>
      <c r="K58" s="30">
        <v>44358</v>
      </c>
      <c r="L58" s="6"/>
      <c r="M58" s="6" t="s">
        <v>138</v>
      </c>
      <c r="N58" s="233">
        <v>1.4999999999999999E-2</v>
      </c>
      <c r="O58" s="9" t="s">
        <v>29</v>
      </c>
      <c r="P58" s="234">
        <v>0.1</v>
      </c>
      <c r="Q58" s="33"/>
      <c r="R58" s="33"/>
      <c r="S58" s="7" t="s">
        <v>220</v>
      </c>
      <c r="T58" s="6" t="s">
        <v>3105</v>
      </c>
      <c r="U58" s="6" t="s">
        <v>94</v>
      </c>
      <c r="V58" s="29" t="e">
        <f t="shared" ca="1" si="2"/>
        <v>#NAME?</v>
      </c>
      <c r="W58" s="29"/>
      <c r="X58" s="29"/>
      <c r="Y58" s="6" t="s">
        <v>222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5">
        <v>0</v>
      </c>
      <c r="CI58" s="35">
        <v>0</v>
      </c>
      <c r="CJ58" s="35">
        <v>0</v>
      </c>
      <c r="CK58" s="35" t="e">
        <f t="array" aca="1" ref="CK58" ca="1">_xludf.XLOOKUP(C58,'PL TOTAL D0'!H:H,'PL TOTAL D0'!I:I,"")</f>
        <v>#NAME?</v>
      </c>
    </row>
    <row r="59" spans="1:89" ht="15.75" customHeight="1">
      <c r="A59" s="41" t="s">
        <v>2996</v>
      </c>
      <c r="B59" s="3" t="s">
        <v>54</v>
      </c>
      <c r="C59" s="9">
        <v>46477</v>
      </c>
      <c r="D59" s="9" t="s">
        <v>19</v>
      </c>
      <c r="E59" s="9" t="s">
        <v>20</v>
      </c>
      <c r="F59" s="9" t="s">
        <v>339</v>
      </c>
      <c r="G59" s="7" t="e">
        <f t="shared" ca="1" si="0"/>
        <v>#NAME?</v>
      </c>
      <c r="H59" s="8" t="s">
        <v>239</v>
      </c>
      <c r="I59" s="29" t="s">
        <v>240</v>
      </c>
      <c r="J59" s="9" t="str">
        <f t="shared" si="1"/>
        <v>Não</v>
      </c>
      <c r="K59" s="232">
        <v>44333</v>
      </c>
      <c r="L59" s="6"/>
      <c r="M59" s="6" t="s">
        <v>28</v>
      </c>
      <c r="N59" s="10">
        <v>1.2E-2</v>
      </c>
      <c r="O59" s="9" t="s">
        <v>41</v>
      </c>
      <c r="P59" s="234">
        <v>0</v>
      </c>
      <c r="Q59" s="28"/>
      <c r="R59" s="33" t="s">
        <v>3106</v>
      </c>
      <c r="S59" s="7" t="s">
        <v>220</v>
      </c>
      <c r="T59" s="6" t="s">
        <v>633</v>
      </c>
      <c r="U59" s="6" t="s">
        <v>94</v>
      </c>
      <c r="V59" s="29" t="e">
        <f t="shared" ca="1" si="2"/>
        <v>#NAME?</v>
      </c>
      <c r="W59" s="29"/>
      <c r="X59" s="29"/>
      <c r="Y59" s="6" t="s">
        <v>330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5">
        <v>0</v>
      </c>
      <c r="CI59" s="35">
        <v>0</v>
      </c>
      <c r="CJ59" s="35">
        <v>0</v>
      </c>
      <c r="CK59" s="35" t="e">
        <f t="array" aca="1" ref="CK59" ca="1">_xludf.XLOOKUP(C59,'PL TOTAL D0'!H:H,'PL TOTAL D0'!I:I,"")</f>
        <v>#NAME?</v>
      </c>
    </row>
    <row r="60" spans="1:89" ht="15.75" customHeight="1">
      <c r="A60" s="41" t="s">
        <v>2996</v>
      </c>
      <c r="B60" s="3" t="s">
        <v>634</v>
      </c>
      <c r="C60" s="9">
        <v>39943</v>
      </c>
      <c r="D60" s="9" t="s">
        <v>19</v>
      </c>
      <c r="E60" s="9" t="s">
        <v>20</v>
      </c>
      <c r="F60" s="9" t="s">
        <v>339</v>
      </c>
      <c r="G60" s="7" t="e">
        <f t="shared" ca="1" si="0"/>
        <v>#NAME?</v>
      </c>
      <c r="H60" s="8" t="s">
        <v>239</v>
      </c>
      <c r="I60" s="29" t="s">
        <v>240</v>
      </c>
      <c r="J60" s="9" t="str">
        <f t="shared" si="1"/>
        <v>Não</v>
      </c>
      <c r="K60" s="30">
        <v>44364</v>
      </c>
      <c r="L60" s="6"/>
      <c r="M60" s="6" t="s">
        <v>138</v>
      </c>
      <c r="N60" s="233">
        <v>1.4999999999999999E-2</v>
      </c>
      <c r="O60" s="9" t="s">
        <v>29</v>
      </c>
      <c r="P60" s="234">
        <v>0.1</v>
      </c>
      <c r="Q60" s="33"/>
      <c r="R60" s="33"/>
      <c r="S60" s="7" t="s">
        <v>220</v>
      </c>
      <c r="T60" s="6" t="s">
        <v>636</v>
      </c>
      <c r="U60" s="6" t="s">
        <v>94</v>
      </c>
      <c r="V60" s="29" t="e">
        <f t="shared" ca="1" si="2"/>
        <v>#NAME?</v>
      </c>
      <c r="W60" s="29"/>
      <c r="X60" s="29"/>
      <c r="Y60" s="6" t="s">
        <v>330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5">
        <v>0</v>
      </c>
      <c r="CI60" s="35">
        <v>0</v>
      </c>
      <c r="CJ60" s="35">
        <v>0</v>
      </c>
      <c r="CK60" s="35" t="e">
        <f t="array" aca="1" ref="CK60" ca="1">_xludf.XLOOKUP(C60,'PL TOTAL D0'!H:H,'PL TOTAL D0'!I:I,"")</f>
        <v>#NAME?</v>
      </c>
    </row>
    <row r="61" spans="1:89" ht="15.75" customHeight="1">
      <c r="A61" s="41" t="s">
        <v>2996</v>
      </c>
      <c r="B61" s="3" t="s">
        <v>3107</v>
      </c>
      <c r="C61" s="9">
        <v>31792</v>
      </c>
      <c r="D61" s="9" t="s">
        <v>19</v>
      </c>
      <c r="E61" s="9" t="s">
        <v>20</v>
      </c>
      <c r="F61" s="6" t="s">
        <v>3045</v>
      </c>
      <c r="G61" s="7" t="e">
        <f t="shared" ca="1" si="0"/>
        <v>#NAME?</v>
      </c>
      <c r="H61" s="8" t="s">
        <v>218</v>
      </c>
      <c r="I61" s="29" t="s">
        <v>41</v>
      </c>
      <c r="J61" s="9" t="str">
        <f t="shared" si="1"/>
        <v>Não</v>
      </c>
      <c r="K61" s="107">
        <v>44260</v>
      </c>
      <c r="L61" s="107">
        <v>44470</v>
      </c>
      <c r="M61" s="6" t="s">
        <v>138</v>
      </c>
      <c r="N61" s="10">
        <v>1.4999999999999999E-2</v>
      </c>
      <c r="O61" s="9" t="s">
        <v>29</v>
      </c>
      <c r="P61" s="234">
        <v>0.1</v>
      </c>
      <c r="Q61" s="47"/>
      <c r="R61" s="108"/>
      <c r="S61" s="7" t="s">
        <v>220</v>
      </c>
      <c r="T61" s="6" t="s">
        <v>3108</v>
      </c>
      <c r="U61" s="6" t="s">
        <v>31</v>
      </c>
      <c r="V61" s="29" t="e">
        <f t="shared" ca="1" si="2"/>
        <v>#NAME?</v>
      </c>
      <c r="W61" s="29"/>
      <c r="X61" s="29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3007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5">
        <v>0</v>
      </c>
      <c r="CI61" s="35">
        <v>0</v>
      </c>
      <c r="CJ61" s="35">
        <v>0</v>
      </c>
      <c r="CK61" s="35" t="e">
        <f t="array" aca="1" ref="CK61" ca="1">_xludf.XLOOKUP(C61,'PL TOTAL D0'!H:H,'PL TOTAL D0'!I:I,"")</f>
        <v>#NAME?</v>
      </c>
    </row>
    <row r="62" spans="1:89" ht="15.75" customHeight="1">
      <c r="A62" s="41" t="s">
        <v>2996</v>
      </c>
      <c r="B62" s="3" t="s">
        <v>3109</v>
      </c>
      <c r="C62" s="9">
        <v>434978</v>
      </c>
      <c r="D62" s="9" t="s">
        <v>2998</v>
      </c>
      <c r="E62" s="9" t="s">
        <v>38</v>
      </c>
      <c r="F62" s="6" t="s">
        <v>2999</v>
      </c>
      <c r="G62" s="7" t="e">
        <f t="shared" ca="1" si="0"/>
        <v>#NAME?</v>
      </c>
      <c r="H62" s="8" t="s">
        <v>218</v>
      </c>
      <c r="I62" s="29" t="s">
        <v>41</v>
      </c>
      <c r="J62" s="9" t="str">
        <f t="shared" si="1"/>
        <v>Não</v>
      </c>
      <c r="K62" s="107">
        <v>43707</v>
      </c>
      <c r="L62" s="107">
        <v>44734</v>
      </c>
      <c r="M62" s="6" t="s">
        <v>132</v>
      </c>
      <c r="N62" s="10">
        <v>0.01</v>
      </c>
      <c r="O62" s="9" t="s">
        <v>260</v>
      </c>
      <c r="P62" s="234">
        <v>0.2</v>
      </c>
      <c r="Q62" s="47"/>
      <c r="R62" s="108" t="s">
        <v>3110</v>
      </c>
      <c r="S62" s="7" t="s">
        <v>220</v>
      </c>
      <c r="T62" s="6" t="s">
        <v>3111</v>
      </c>
      <c r="U62" s="6" t="s">
        <v>38</v>
      </c>
      <c r="V62" s="29" t="e">
        <f t="shared" ca="1" si="2"/>
        <v>#NAME?</v>
      </c>
      <c r="W62" s="29"/>
      <c r="X62" s="29"/>
      <c r="Y62" s="6" t="s">
        <v>330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5">
        <v>0</v>
      </c>
      <c r="CI62" s="35">
        <v>0</v>
      </c>
      <c r="CJ62" s="35">
        <v>0</v>
      </c>
      <c r="CK62" s="35" t="e">
        <f t="array" aca="1" ref="CK62" ca="1">_xludf.XLOOKUP(C62,'PL TOTAL D0'!H:H,'PL TOTAL D0'!I:I,"")</f>
        <v>#NAME?</v>
      </c>
    </row>
    <row r="63" spans="1:89" ht="15.75" customHeight="1">
      <c r="A63" s="41" t="s">
        <v>2996</v>
      </c>
      <c r="B63" s="3" t="s">
        <v>3112</v>
      </c>
      <c r="C63" s="9">
        <v>33280</v>
      </c>
      <c r="D63" s="9" t="s">
        <v>19</v>
      </c>
      <c r="E63" s="9" t="s">
        <v>20</v>
      </c>
      <c r="F63" s="6" t="s">
        <v>3045</v>
      </c>
      <c r="G63" s="7" t="e">
        <f t="shared" ca="1" si="0"/>
        <v>#NAME?</v>
      </c>
      <c r="H63" s="8" t="s">
        <v>218</v>
      </c>
      <c r="I63" s="29" t="s">
        <v>41</v>
      </c>
      <c r="J63" s="9" t="str">
        <f t="shared" si="1"/>
        <v>Não</v>
      </c>
      <c r="K63" s="107">
        <v>44273</v>
      </c>
      <c r="L63" s="107">
        <v>44435</v>
      </c>
      <c r="M63" s="6" t="s">
        <v>138</v>
      </c>
      <c r="N63" s="10">
        <v>1.4999999999999999E-2</v>
      </c>
      <c r="O63" s="9" t="s">
        <v>29</v>
      </c>
      <c r="P63" s="234">
        <v>0.1</v>
      </c>
      <c r="Q63" s="47"/>
      <c r="R63" s="108"/>
      <c r="S63" s="7" t="s">
        <v>220</v>
      </c>
      <c r="T63" s="6" t="s">
        <v>3113</v>
      </c>
      <c r="U63" s="6" t="s">
        <v>94</v>
      </c>
      <c r="V63" s="29" t="e">
        <f t="shared" ca="1" si="2"/>
        <v>#NAME?</v>
      </c>
      <c r="W63" s="29"/>
      <c r="X63" s="29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3007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5">
        <v>0</v>
      </c>
      <c r="CI63" s="35">
        <v>0</v>
      </c>
      <c r="CJ63" s="35">
        <v>0</v>
      </c>
      <c r="CK63" s="35" t="e">
        <f t="array" aca="1" ref="CK63" ca="1">_xludf.XLOOKUP(C63,'PL TOTAL D0'!H:H,'PL TOTAL D0'!I:I,"")</f>
        <v>#NAME?</v>
      </c>
    </row>
    <row r="64" spans="1:89" ht="15.75" customHeight="1">
      <c r="A64" s="41" t="s">
        <v>2996</v>
      </c>
      <c r="B64" s="41" t="s">
        <v>3114</v>
      </c>
      <c r="C64" s="9">
        <v>32049</v>
      </c>
      <c r="D64" s="244" t="s">
        <v>3063</v>
      </c>
      <c r="E64" s="244" t="s">
        <v>38</v>
      </c>
      <c r="F64" s="244" t="s">
        <v>3063</v>
      </c>
      <c r="G64" s="7" t="e">
        <f t="shared" ca="1" si="0"/>
        <v>#NAME?</v>
      </c>
      <c r="H64" s="245" t="s">
        <v>239</v>
      </c>
      <c r="I64" s="29" t="s">
        <v>240</v>
      </c>
      <c r="J64" s="9" t="str">
        <f t="shared" si="1"/>
        <v>Não</v>
      </c>
      <c r="K64" s="246">
        <v>43370</v>
      </c>
      <c r="L64" s="247"/>
      <c r="M64" s="247" t="s">
        <v>132</v>
      </c>
      <c r="N64" s="251">
        <v>0.01</v>
      </c>
      <c r="O64" s="251"/>
      <c r="P64" s="249"/>
      <c r="Q64" s="28"/>
      <c r="R64" s="108" t="s">
        <v>3115</v>
      </c>
      <c r="S64" s="7" t="s">
        <v>220</v>
      </c>
      <c r="T64" s="9" t="s">
        <v>3116</v>
      </c>
      <c r="U64" s="6" t="s">
        <v>38</v>
      </c>
      <c r="V64" s="29" t="e">
        <f t="shared" ca="1" si="2"/>
        <v>#NAME?</v>
      </c>
      <c r="W64" s="29"/>
      <c r="X64" s="29"/>
      <c r="Y64" s="6" t="s">
        <v>330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5">
        <v>0</v>
      </c>
      <c r="CI64" s="35">
        <v>0</v>
      </c>
      <c r="CJ64" s="35">
        <v>0</v>
      </c>
      <c r="CK64" s="35" t="e">
        <f t="array" aca="1" ref="CK64" ca="1">_xludf.XLOOKUP(C64,'PL TOTAL D0'!H:H,'PL TOTAL D0'!I:I,"")</f>
        <v>#NAME?</v>
      </c>
    </row>
    <row r="65" spans="1:89" ht="15.75" customHeight="1">
      <c r="A65" s="41" t="s">
        <v>2996</v>
      </c>
      <c r="B65" s="14" t="s">
        <v>3117</v>
      </c>
      <c r="C65" s="9">
        <v>35069</v>
      </c>
      <c r="D65" s="9" t="s">
        <v>19</v>
      </c>
      <c r="E65" s="9" t="s">
        <v>20</v>
      </c>
      <c r="F65" s="9" t="s">
        <v>339</v>
      </c>
      <c r="G65" s="7" t="e">
        <f t="shared" ca="1" si="0"/>
        <v>#NAME?</v>
      </c>
      <c r="H65" s="8" t="s">
        <v>239</v>
      </c>
      <c r="I65" s="29" t="s">
        <v>240</v>
      </c>
      <c r="J65" s="9" t="str">
        <f t="shared" si="1"/>
        <v>Não</v>
      </c>
      <c r="K65" s="30">
        <v>44438</v>
      </c>
      <c r="L65" s="94"/>
      <c r="M65" s="6" t="s">
        <v>138</v>
      </c>
      <c r="N65" s="10">
        <v>0.01</v>
      </c>
      <c r="O65" s="9" t="s">
        <v>29</v>
      </c>
      <c r="P65" s="234">
        <v>0.1</v>
      </c>
      <c r="Q65" s="28"/>
      <c r="R65" s="33" t="s">
        <v>3118</v>
      </c>
      <c r="S65" s="7" t="s">
        <v>220</v>
      </c>
      <c r="T65" s="6" t="s">
        <v>3119</v>
      </c>
      <c r="U65" s="6" t="s">
        <v>94</v>
      </c>
      <c r="V65" s="29" t="e">
        <f t="shared" ca="1" si="2"/>
        <v>#NAME?</v>
      </c>
      <c r="W65" s="29"/>
      <c r="X65" s="29"/>
      <c r="Y65" s="6" t="s">
        <v>330</v>
      </c>
      <c r="Z65" s="6"/>
      <c r="AA65" s="107">
        <v>44438</v>
      </c>
      <c r="AB65" s="6">
        <v>49075100003297</v>
      </c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5">
        <v>0</v>
      </c>
      <c r="CI65" s="35">
        <v>0</v>
      </c>
      <c r="CJ65" s="35">
        <v>0</v>
      </c>
      <c r="CK65" s="35" t="e">
        <f t="array" aca="1" ref="CK65" ca="1">_xludf.XLOOKUP(C65,'PL TOTAL D0'!H:H,'PL TOTAL D0'!I:I,"")</f>
        <v>#NAME?</v>
      </c>
    </row>
    <row r="66" spans="1:89" ht="15.75" customHeight="1">
      <c r="A66" s="41" t="s">
        <v>2996</v>
      </c>
      <c r="B66" s="3" t="s">
        <v>3120</v>
      </c>
      <c r="C66" s="9">
        <v>32441</v>
      </c>
      <c r="D66" s="9" t="s">
        <v>19</v>
      </c>
      <c r="E66" s="9" t="s">
        <v>20</v>
      </c>
      <c r="F66" s="9" t="s">
        <v>339</v>
      </c>
      <c r="G66" s="7" t="e">
        <f t="shared" ca="1" si="0"/>
        <v>#NAME?</v>
      </c>
      <c r="H66" s="8" t="s">
        <v>239</v>
      </c>
      <c r="I66" s="29" t="s">
        <v>240</v>
      </c>
      <c r="J66" s="9" t="str">
        <f t="shared" si="1"/>
        <v>Não</v>
      </c>
      <c r="K66" s="232">
        <v>44319</v>
      </c>
      <c r="L66" s="6"/>
      <c r="M66" s="6" t="s">
        <v>138</v>
      </c>
      <c r="N66" s="10">
        <v>0.01</v>
      </c>
      <c r="O66" s="9" t="s">
        <v>29</v>
      </c>
      <c r="P66" s="234">
        <v>0.1</v>
      </c>
      <c r="Q66" s="47"/>
      <c r="R66" s="33" t="s">
        <v>3121</v>
      </c>
      <c r="S66" s="7" t="s">
        <v>220</v>
      </c>
      <c r="T66" s="6" t="s">
        <v>3122</v>
      </c>
      <c r="U66" s="6" t="s">
        <v>94</v>
      </c>
      <c r="V66" s="29" t="e">
        <f t="shared" ca="1" si="2"/>
        <v>#NAME?</v>
      </c>
      <c r="W66" s="29"/>
      <c r="X66" s="29"/>
      <c r="Y66" s="6" t="s">
        <v>222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5">
        <v>0</v>
      </c>
      <c r="CI66" s="35">
        <v>0</v>
      </c>
      <c r="CJ66" s="35">
        <v>0</v>
      </c>
      <c r="CK66" s="35" t="e">
        <f t="array" aca="1" ref="CK66" ca="1">_xludf.XLOOKUP(C66,'PL TOTAL D0'!H:H,'PL TOTAL D0'!I:I,"")</f>
        <v>#NAME?</v>
      </c>
    </row>
    <row r="67" spans="1:89" ht="15.75" customHeight="1">
      <c r="A67" s="41" t="s">
        <v>2996</v>
      </c>
      <c r="B67" s="3" t="s">
        <v>3123</v>
      </c>
      <c r="C67" s="9">
        <v>447493</v>
      </c>
      <c r="D67" s="9" t="s">
        <v>2998</v>
      </c>
      <c r="E67" s="9" t="s">
        <v>38</v>
      </c>
      <c r="F67" s="6" t="s">
        <v>2999</v>
      </c>
      <c r="G67" s="7" t="e">
        <f t="shared" ca="1" si="0"/>
        <v>#NAME?</v>
      </c>
      <c r="H67" s="8" t="s">
        <v>218</v>
      </c>
      <c r="I67" s="29" t="s">
        <v>41</v>
      </c>
      <c r="J67" s="9" t="str">
        <f t="shared" si="1"/>
        <v>Não</v>
      </c>
      <c r="K67" s="107">
        <v>43865</v>
      </c>
      <c r="L67" s="107">
        <v>44473</v>
      </c>
      <c r="M67" s="6" t="s">
        <v>138</v>
      </c>
      <c r="N67" s="10">
        <v>1.4999999999999999E-2</v>
      </c>
      <c r="O67" s="9" t="s">
        <v>29</v>
      </c>
      <c r="P67" s="234">
        <v>0.1</v>
      </c>
      <c r="Q67" s="47"/>
      <c r="R67" s="108"/>
      <c r="S67" s="7" t="s">
        <v>220</v>
      </c>
      <c r="T67" s="6" t="s">
        <v>3124</v>
      </c>
      <c r="U67" s="6" t="s">
        <v>38</v>
      </c>
      <c r="V67" s="29" t="e">
        <f t="shared" ca="1" si="2"/>
        <v>#NAME?</v>
      </c>
      <c r="W67" s="29"/>
      <c r="X67" s="29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3007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5">
        <v>0</v>
      </c>
      <c r="CI67" s="35">
        <v>0</v>
      </c>
      <c r="CJ67" s="35">
        <v>0</v>
      </c>
      <c r="CK67" s="35" t="e">
        <f t="array" aca="1" ref="CK67" ca="1">_xludf.XLOOKUP(C67,'PL TOTAL D0'!H:H,'PL TOTAL D0'!I:I,"")</f>
        <v>#NAME?</v>
      </c>
    </row>
    <row r="68" spans="1:89" ht="15.75" customHeight="1">
      <c r="A68" s="41" t="s">
        <v>2996</v>
      </c>
      <c r="B68" s="3" t="s">
        <v>695</v>
      </c>
      <c r="C68" s="9">
        <v>484477</v>
      </c>
      <c r="D68" s="9" t="s">
        <v>19</v>
      </c>
      <c r="E68" s="9" t="s">
        <v>20</v>
      </c>
      <c r="F68" s="6" t="s">
        <v>697</v>
      </c>
      <c r="G68" s="7" t="e">
        <f t="shared" ca="1" si="0"/>
        <v>#NAME?</v>
      </c>
      <c r="H68" s="8" t="s">
        <v>218</v>
      </c>
      <c r="I68" s="29" t="s">
        <v>41</v>
      </c>
      <c r="J68" s="9" t="str">
        <f t="shared" si="1"/>
        <v>Não</v>
      </c>
      <c r="K68" s="30">
        <v>44680</v>
      </c>
      <c r="L68" s="107">
        <v>44638</v>
      </c>
      <c r="M68" s="6" t="s">
        <v>100</v>
      </c>
      <c r="N68" s="10">
        <v>7.0000000000000001E-3</v>
      </c>
      <c r="O68" s="9" t="s">
        <v>41</v>
      </c>
      <c r="P68" s="234">
        <v>0</v>
      </c>
      <c r="Q68" s="47"/>
      <c r="R68" s="108"/>
      <c r="S68" s="7" t="s">
        <v>220</v>
      </c>
      <c r="T68" s="6" t="s">
        <v>698</v>
      </c>
      <c r="U68" s="6" t="s">
        <v>31</v>
      </c>
      <c r="V68" s="29" t="e">
        <f t="shared" ca="1" si="2"/>
        <v>#NAME?</v>
      </c>
      <c r="W68" s="29"/>
      <c r="X68" s="29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3007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5">
        <v>0</v>
      </c>
      <c r="CI68" s="35">
        <v>0</v>
      </c>
      <c r="CJ68" s="35">
        <v>0</v>
      </c>
      <c r="CK68" s="35" t="e">
        <f t="array" aca="1" ref="CK68" ca="1">_xludf.XLOOKUP(C68,'PL TOTAL D0'!H:H,'PL TOTAL D0'!I:I,"")</f>
        <v>#NAME?</v>
      </c>
    </row>
    <row r="69" spans="1:89" ht="15.75" customHeight="1">
      <c r="A69" s="41" t="s">
        <v>2996</v>
      </c>
      <c r="B69" s="14" t="s">
        <v>695</v>
      </c>
      <c r="C69" s="9">
        <v>37718</v>
      </c>
      <c r="D69" s="9" t="s">
        <v>19</v>
      </c>
      <c r="E69" s="9" t="s">
        <v>20</v>
      </c>
      <c r="F69" s="9" t="s">
        <v>697</v>
      </c>
      <c r="G69" s="7" t="e">
        <f t="shared" ca="1" si="0"/>
        <v>#NAME?</v>
      </c>
      <c r="H69" s="8" t="s">
        <v>239</v>
      </c>
      <c r="I69" s="29" t="s">
        <v>240</v>
      </c>
      <c r="J69" s="9" t="str">
        <f t="shared" si="1"/>
        <v>Não</v>
      </c>
      <c r="K69" s="107">
        <v>44680</v>
      </c>
      <c r="L69" s="94"/>
      <c r="M69" s="6" t="s">
        <v>100</v>
      </c>
      <c r="N69" s="10">
        <v>7.0000000000000001E-3</v>
      </c>
      <c r="O69" s="9" t="s">
        <v>41</v>
      </c>
      <c r="P69" s="234">
        <v>0</v>
      </c>
      <c r="Q69" s="28"/>
      <c r="R69" s="235" t="s">
        <v>3118</v>
      </c>
      <c r="S69" s="7" t="s">
        <v>220</v>
      </c>
      <c r="T69" s="6" t="s">
        <v>698</v>
      </c>
      <c r="U69" s="6" t="s">
        <v>31</v>
      </c>
      <c r="V69" s="29" t="e">
        <f t="shared" ca="1" si="2"/>
        <v>#NAME?</v>
      </c>
      <c r="W69" s="29"/>
      <c r="X69" s="29"/>
      <c r="Y69" s="6" t="s">
        <v>222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5">
        <v>0</v>
      </c>
      <c r="CI69" s="35">
        <v>0</v>
      </c>
      <c r="CJ69" s="35">
        <v>0</v>
      </c>
      <c r="CK69" s="35" t="e">
        <f t="array" aca="1" ref="CK69" ca="1">_xludf.XLOOKUP(C69,'PL TOTAL D0'!H:H,'PL TOTAL D0'!I:I,"")</f>
        <v>#NAME?</v>
      </c>
    </row>
    <row r="70" spans="1:89" ht="15.75" customHeight="1">
      <c r="A70" s="41" t="s">
        <v>2996</v>
      </c>
      <c r="B70" s="14" t="s">
        <v>3125</v>
      </c>
      <c r="C70" s="9">
        <v>318729</v>
      </c>
      <c r="D70" s="9" t="s">
        <v>2998</v>
      </c>
      <c r="E70" s="9" t="s">
        <v>38</v>
      </c>
      <c r="F70" s="6" t="s">
        <v>2999</v>
      </c>
      <c r="G70" s="7" t="e">
        <f t="shared" ca="1" si="0"/>
        <v>#NAME?</v>
      </c>
      <c r="H70" s="8" t="s">
        <v>218</v>
      </c>
      <c r="I70" s="29" t="s">
        <v>41</v>
      </c>
      <c r="J70" s="9" t="str">
        <f t="shared" si="1"/>
        <v>Não</v>
      </c>
      <c r="K70" s="107">
        <v>43613</v>
      </c>
      <c r="L70" s="239">
        <v>44847</v>
      </c>
      <c r="M70" s="6" t="s">
        <v>138</v>
      </c>
      <c r="N70" s="10">
        <v>0.01</v>
      </c>
      <c r="O70" s="9" t="s">
        <v>29</v>
      </c>
      <c r="P70" s="234">
        <v>0.1</v>
      </c>
      <c r="Q70" s="108"/>
      <c r="R70" s="108"/>
      <c r="S70" s="7" t="s">
        <v>220</v>
      </c>
      <c r="T70" s="6" t="s">
        <v>3126</v>
      </c>
      <c r="U70" s="6" t="s">
        <v>38</v>
      </c>
      <c r="V70" s="29" t="e">
        <f t="shared" ca="1" si="2"/>
        <v>#NAME?</v>
      </c>
      <c r="W70" s="29"/>
      <c r="X70" s="29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3007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5">
        <v>0</v>
      </c>
      <c r="CI70" s="35">
        <v>0</v>
      </c>
      <c r="CJ70" s="35">
        <v>0</v>
      </c>
      <c r="CK70" s="35" t="e">
        <f t="array" aca="1" ref="CK70" ca="1">_xludf.XLOOKUP(C70,'PL TOTAL D0'!H:H,'PL TOTAL D0'!I:I,"")</f>
        <v>#NAME?</v>
      </c>
    </row>
    <row r="71" spans="1:89" ht="15.75" customHeight="1">
      <c r="A71" s="41" t="s">
        <v>2996</v>
      </c>
      <c r="B71" s="106" t="s">
        <v>56</v>
      </c>
      <c r="C71" s="9">
        <v>33153</v>
      </c>
      <c r="D71" s="9" t="s">
        <v>19</v>
      </c>
      <c r="E71" s="9" t="s">
        <v>20</v>
      </c>
      <c r="F71" s="9" t="s">
        <v>3045</v>
      </c>
      <c r="G71" s="7" t="e">
        <f t="shared" ca="1" si="0"/>
        <v>#NAME?</v>
      </c>
      <c r="H71" s="8" t="s">
        <v>239</v>
      </c>
      <c r="I71" s="29" t="s">
        <v>240</v>
      </c>
      <c r="J71" s="9" t="str">
        <f t="shared" si="1"/>
        <v>Sim</v>
      </c>
      <c r="K71" s="107">
        <v>44260</v>
      </c>
      <c r="L71" s="6"/>
      <c r="M71" s="6" t="s">
        <v>28</v>
      </c>
      <c r="N71" s="10">
        <v>1.2E-2</v>
      </c>
      <c r="O71" s="9" t="s">
        <v>41</v>
      </c>
      <c r="P71" s="234">
        <v>0</v>
      </c>
      <c r="Q71" s="108" t="s">
        <v>3127</v>
      </c>
      <c r="R71" s="108"/>
      <c r="S71" s="7" t="s">
        <v>220</v>
      </c>
      <c r="T71" s="9" t="s">
        <v>727</v>
      </c>
      <c r="U71" s="6" t="s">
        <v>94</v>
      </c>
      <c r="V71" s="29" t="e">
        <f t="shared" ca="1" si="2"/>
        <v>#NAME?</v>
      </c>
      <c r="W71" s="29"/>
      <c r="X71" s="29"/>
      <c r="Y71" s="6" t="s">
        <v>330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5">
        <v>0</v>
      </c>
      <c r="CI71" s="35">
        <v>0</v>
      </c>
      <c r="CJ71" s="35">
        <v>0</v>
      </c>
      <c r="CK71" s="35" t="e">
        <f t="array" aca="1" ref="CK71" ca="1">_xludf.XLOOKUP(C71,'PL TOTAL D0'!H:H,'PL TOTAL D0'!I:I,"")</f>
        <v>#NAME?</v>
      </c>
    </row>
    <row r="72" spans="1:89" ht="15.75" customHeight="1">
      <c r="A72" s="41" t="s">
        <v>2996</v>
      </c>
      <c r="B72" s="3" t="s">
        <v>82</v>
      </c>
      <c r="C72" s="9">
        <v>474439</v>
      </c>
      <c r="D72" s="9" t="s">
        <v>19</v>
      </c>
      <c r="E72" s="9" t="s">
        <v>20</v>
      </c>
      <c r="F72" s="6" t="s">
        <v>290</v>
      </c>
      <c r="G72" s="7" t="e">
        <f t="shared" ca="1" si="0"/>
        <v>#NAME?</v>
      </c>
      <c r="H72" s="8" t="s">
        <v>239</v>
      </c>
      <c r="I72" s="29" t="s">
        <v>240</v>
      </c>
      <c r="J72" s="9" t="str">
        <f t="shared" si="1"/>
        <v>Sim</v>
      </c>
      <c r="K72" s="232">
        <v>44615</v>
      </c>
      <c r="L72" s="6"/>
      <c r="M72" s="6" t="s">
        <v>100</v>
      </c>
      <c r="N72" s="233">
        <v>7.0000000000000001E-3</v>
      </c>
      <c r="O72" s="9" t="s">
        <v>41</v>
      </c>
      <c r="P72" s="234">
        <v>0</v>
      </c>
      <c r="Q72" s="33" t="s">
        <v>3128</v>
      </c>
      <c r="R72" s="33"/>
      <c r="S72" s="7" t="s">
        <v>220</v>
      </c>
      <c r="T72" s="6" t="s">
        <v>728</v>
      </c>
      <c r="U72" s="7" t="s">
        <v>94</v>
      </c>
      <c r="V72" s="29" t="e">
        <f t="shared" ca="1" si="2"/>
        <v>#NAME?</v>
      </c>
      <c r="W72" s="29"/>
      <c r="X72" s="29"/>
      <c r="Y72" s="6" t="s">
        <v>330</v>
      </c>
      <c r="Z72" s="6"/>
      <c r="AA72" s="107">
        <v>44615</v>
      </c>
      <c r="AB72" s="6">
        <v>49075100010498</v>
      </c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8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5">
        <v>0</v>
      </c>
      <c r="CI72" s="35">
        <v>0</v>
      </c>
      <c r="CJ72" s="35">
        <v>0</v>
      </c>
      <c r="CK72" s="35" t="e">
        <f t="array" aca="1" ref="CK72" ca="1">_xludf.XLOOKUP(C72,'PL TOTAL D0'!H:H,'PL TOTAL D0'!I:I,"")</f>
        <v>#NAME?</v>
      </c>
    </row>
    <row r="73" spans="1:89" ht="15.75" customHeight="1">
      <c r="A73" s="41" t="s">
        <v>2996</v>
      </c>
      <c r="B73" s="3" t="s">
        <v>3129</v>
      </c>
      <c r="C73" s="9">
        <v>424833</v>
      </c>
      <c r="D73" s="9" t="s">
        <v>19</v>
      </c>
      <c r="E73" s="9" t="s">
        <v>20</v>
      </c>
      <c r="F73" s="9" t="s">
        <v>290</v>
      </c>
      <c r="G73" s="7" t="e">
        <f t="shared" ca="1" si="0"/>
        <v>#NAME?</v>
      </c>
      <c r="H73" s="8" t="s">
        <v>227</v>
      </c>
      <c r="I73" s="29" t="s">
        <v>41</v>
      </c>
      <c r="J73" s="9" t="str">
        <f t="shared" si="1"/>
        <v>Não</v>
      </c>
      <c r="K73" s="232">
        <v>44321</v>
      </c>
      <c r="L73" s="6"/>
      <c r="M73" s="6" t="s">
        <v>138</v>
      </c>
      <c r="N73" s="233">
        <v>1.4999999999999999E-2</v>
      </c>
      <c r="O73" s="9" t="s">
        <v>29</v>
      </c>
      <c r="P73" s="234">
        <v>0.1</v>
      </c>
      <c r="Q73" s="33"/>
      <c r="R73" s="33"/>
      <c r="S73" s="7" t="s">
        <v>220</v>
      </c>
      <c r="T73" s="6" t="s">
        <v>3130</v>
      </c>
      <c r="U73" s="6" t="s">
        <v>94</v>
      </c>
      <c r="V73" s="29" t="e">
        <f t="shared" ca="1" si="2"/>
        <v>#NAME?</v>
      </c>
      <c r="W73" s="29"/>
      <c r="X73" s="29"/>
      <c r="Y73" s="6" t="s">
        <v>330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5">
        <v>176284.41</v>
      </c>
      <c r="CI73" s="35">
        <v>176360.11</v>
      </c>
      <c r="CJ73" s="35">
        <v>175131.73</v>
      </c>
      <c r="CK73" s="35" t="e">
        <f t="array" aca="1" ref="CK73" ca="1">_xludf.XLOOKUP(C73,'PL TOTAL D0'!H:H,'PL TOTAL D0'!I:I,"")</f>
        <v>#NAME?</v>
      </c>
    </row>
    <row r="74" spans="1:89" ht="15.75" customHeight="1">
      <c r="A74" s="41" t="s">
        <v>2996</v>
      </c>
      <c r="B74" s="14" t="s">
        <v>744</v>
      </c>
      <c r="C74" s="9">
        <v>253798</v>
      </c>
      <c r="D74" s="9" t="s">
        <v>19</v>
      </c>
      <c r="E74" s="9" t="s">
        <v>20</v>
      </c>
      <c r="F74" s="9" t="s">
        <v>339</v>
      </c>
      <c r="G74" s="7" t="e">
        <f t="shared" ca="1" si="0"/>
        <v>#NAME?</v>
      </c>
      <c r="H74" s="8" t="s">
        <v>239</v>
      </c>
      <c r="I74" s="29" t="s">
        <v>240</v>
      </c>
      <c r="J74" s="9" t="str">
        <f t="shared" si="1"/>
        <v>Não</v>
      </c>
      <c r="K74" s="107">
        <v>44614</v>
      </c>
      <c r="L74" s="7"/>
      <c r="M74" s="6" t="s">
        <v>28</v>
      </c>
      <c r="N74" s="10">
        <v>1.2E-2</v>
      </c>
      <c r="O74" s="9" t="s">
        <v>41</v>
      </c>
      <c r="P74" s="234">
        <v>0</v>
      </c>
      <c r="Q74" s="108"/>
      <c r="R74" s="108"/>
      <c r="S74" s="7" t="s">
        <v>220</v>
      </c>
      <c r="T74" s="6" t="s">
        <v>746</v>
      </c>
      <c r="U74" s="6" t="s">
        <v>94</v>
      </c>
      <c r="V74" s="29" t="e">
        <f t="shared" ca="1" si="2"/>
        <v>#NAME?</v>
      </c>
      <c r="W74" s="29"/>
      <c r="X74" s="29"/>
      <c r="Y74" s="6" t="s">
        <v>330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5">
        <v>0</v>
      </c>
      <c r="CI74" s="35">
        <v>0</v>
      </c>
      <c r="CJ74" s="35">
        <v>0</v>
      </c>
      <c r="CK74" s="35" t="e">
        <f t="array" aca="1" ref="CK74" ca="1">_xludf.XLOOKUP(C74,'PL TOTAL D0'!H:H,'PL TOTAL D0'!I:I,"")</f>
        <v>#NAME?</v>
      </c>
    </row>
    <row r="75" spans="1:89" ht="15.75" customHeight="1">
      <c r="A75" s="41" t="s">
        <v>2996</v>
      </c>
      <c r="B75" s="3" t="s">
        <v>58</v>
      </c>
      <c r="C75" s="9">
        <v>32208</v>
      </c>
      <c r="D75" s="9" t="s">
        <v>19</v>
      </c>
      <c r="E75" s="9" t="s">
        <v>20</v>
      </c>
      <c r="F75" s="9" t="s">
        <v>290</v>
      </c>
      <c r="G75" s="7" t="e">
        <f t="shared" ca="1" si="0"/>
        <v>#NAME?</v>
      </c>
      <c r="H75" s="8" t="s">
        <v>239</v>
      </c>
      <c r="I75" s="29" t="s">
        <v>240</v>
      </c>
      <c r="J75" s="9" t="str">
        <f t="shared" si="1"/>
        <v>Não</v>
      </c>
      <c r="K75" s="107">
        <v>44273</v>
      </c>
      <c r="L75" s="7"/>
      <c r="M75" s="6" t="s">
        <v>138</v>
      </c>
      <c r="N75" s="10">
        <v>1.4999999999999999E-2</v>
      </c>
      <c r="O75" s="9" t="s">
        <v>29</v>
      </c>
      <c r="P75" s="234">
        <v>0.1</v>
      </c>
      <c r="Q75" s="108"/>
      <c r="R75" s="108"/>
      <c r="S75" s="7" t="s">
        <v>220</v>
      </c>
      <c r="T75" s="6" t="s">
        <v>751</v>
      </c>
      <c r="U75" s="6" t="s">
        <v>94</v>
      </c>
      <c r="V75" s="29" t="e">
        <f t="shared" ca="1" si="2"/>
        <v>#NAME?</v>
      </c>
      <c r="W75" s="29"/>
      <c r="X75" s="29"/>
      <c r="Y75" s="6" t="s">
        <v>330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5">
        <v>0</v>
      </c>
      <c r="CI75" s="35">
        <v>0</v>
      </c>
      <c r="CJ75" s="35">
        <v>0</v>
      </c>
      <c r="CK75" s="35" t="e">
        <f t="array" aca="1" ref="CK75" ca="1">_xludf.XLOOKUP(C75,'PL TOTAL D0'!H:H,'PL TOTAL D0'!I:I,"")</f>
        <v>#NAME?</v>
      </c>
    </row>
    <row r="76" spans="1:89" ht="15.75" customHeight="1">
      <c r="A76" s="41" t="s">
        <v>2996</v>
      </c>
      <c r="B76" s="14" t="s">
        <v>3131</v>
      </c>
      <c r="C76" s="9">
        <v>578989</v>
      </c>
      <c r="D76" s="9" t="s">
        <v>2998</v>
      </c>
      <c r="E76" s="9" t="s">
        <v>38</v>
      </c>
      <c r="F76" s="6" t="s">
        <v>3005</v>
      </c>
      <c r="G76" s="7" t="e">
        <f t="shared" ca="1" si="0"/>
        <v>#NAME?</v>
      </c>
      <c r="H76" s="8" t="s">
        <v>218</v>
      </c>
      <c r="I76" s="29" t="s">
        <v>41</v>
      </c>
      <c r="J76" s="9" t="str">
        <f t="shared" si="1"/>
        <v>Não</v>
      </c>
      <c r="K76" s="107">
        <v>43609</v>
      </c>
      <c r="L76" s="239">
        <v>44847</v>
      </c>
      <c r="M76" s="6" t="s">
        <v>132</v>
      </c>
      <c r="N76" s="10">
        <v>0.02</v>
      </c>
      <c r="O76" s="9" t="s">
        <v>260</v>
      </c>
      <c r="P76" s="234">
        <v>0.2</v>
      </c>
      <c r="Q76" s="108"/>
      <c r="R76" s="108"/>
      <c r="S76" s="7" t="s">
        <v>220</v>
      </c>
      <c r="T76" s="6" t="s">
        <v>3132</v>
      </c>
      <c r="U76" s="6" t="s">
        <v>38</v>
      </c>
      <c r="V76" s="29" t="e">
        <f t="shared" ca="1" si="2"/>
        <v>#NAME?</v>
      </c>
      <c r="W76" s="29"/>
      <c r="X76" s="29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3007</v>
      </c>
      <c r="BH76" s="110">
        <v>0</v>
      </c>
      <c r="BI76" s="110" t="s">
        <v>3007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5">
        <v>0</v>
      </c>
      <c r="CI76" s="35">
        <v>0</v>
      </c>
      <c r="CJ76" s="35">
        <v>0</v>
      </c>
      <c r="CK76" s="35" t="e">
        <f t="array" aca="1" ref="CK76" ca="1">_xludf.XLOOKUP(C76,'PL TOTAL D0'!H:H,'PL TOTAL D0'!I:I,"")</f>
        <v>#NAME?</v>
      </c>
    </row>
    <row r="77" spans="1:89" ht="15.75" customHeight="1">
      <c r="A77" s="41" t="s">
        <v>2996</v>
      </c>
      <c r="B77" s="14" t="s">
        <v>3131</v>
      </c>
      <c r="C77" s="9">
        <v>80764</v>
      </c>
      <c r="D77" s="9" t="s">
        <v>2998</v>
      </c>
      <c r="E77" s="9" t="s">
        <v>38</v>
      </c>
      <c r="F77" s="6" t="s">
        <v>3005</v>
      </c>
      <c r="G77" s="7" t="e">
        <f t="shared" ca="1" si="0"/>
        <v>#NAME?</v>
      </c>
      <c r="H77" s="8" t="s">
        <v>218</v>
      </c>
      <c r="I77" s="29" t="s">
        <v>41</v>
      </c>
      <c r="J77" s="9" t="str">
        <f t="shared" si="1"/>
        <v>Não</v>
      </c>
      <c r="K77" s="107">
        <v>43609</v>
      </c>
      <c r="L77" s="239">
        <v>44482</v>
      </c>
      <c r="M77" s="6" t="s">
        <v>28</v>
      </c>
      <c r="N77" s="10">
        <v>5.0000000000000001E-3</v>
      </c>
      <c r="O77" s="9" t="s">
        <v>41</v>
      </c>
      <c r="P77" s="234">
        <v>0</v>
      </c>
      <c r="Q77" s="108"/>
      <c r="R77" s="108"/>
      <c r="S77" s="7" t="s">
        <v>220</v>
      </c>
      <c r="T77" s="6" t="s">
        <v>3132</v>
      </c>
      <c r="U77" s="6" t="s">
        <v>38</v>
      </c>
      <c r="V77" s="29" t="e">
        <f t="shared" ca="1" si="2"/>
        <v>#NAME?</v>
      </c>
      <c r="W77" s="29"/>
      <c r="X77" s="29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3007</v>
      </c>
      <c r="BH77" s="110">
        <v>0</v>
      </c>
      <c r="BI77" s="110" t="s">
        <v>3007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5">
        <v>0</v>
      </c>
      <c r="CI77" s="35">
        <v>0</v>
      </c>
      <c r="CJ77" s="35">
        <v>0</v>
      </c>
      <c r="CK77" s="35" t="e">
        <f t="array" aca="1" ref="CK77" ca="1">_xludf.XLOOKUP(C77,'PL TOTAL D0'!H:H,'PL TOTAL D0'!I:I,"")</f>
        <v>#NAME?</v>
      </c>
    </row>
    <row r="78" spans="1:89" ht="15.75" customHeight="1">
      <c r="A78" s="41" t="s">
        <v>2996</v>
      </c>
      <c r="B78" s="3" t="s">
        <v>3133</v>
      </c>
      <c r="C78" s="9">
        <v>48783</v>
      </c>
      <c r="D78" s="9" t="s">
        <v>19</v>
      </c>
      <c r="E78" s="9" t="s">
        <v>20</v>
      </c>
      <c r="F78" s="6" t="s">
        <v>339</v>
      </c>
      <c r="G78" s="7" t="e">
        <f t="shared" ca="1" si="0"/>
        <v>#NAME?</v>
      </c>
      <c r="H78" s="8" t="s">
        <v>239</v>
      </c>
      <c r="I78" s="29" t="s">
        <v>240</v>
      </c>
      <c r="J78" s="9" t="str">
        <f t="shared" si="1"/>
        <v>Não</v>
      </c>
      <c r="K78" s="30">
        <v>44364</v>
      </c>
      <c r="L78" s="6"/>
      <c r="M78" s="6" t="s">
        <v>28</v>
      </c>
      <c r="N78" s="10">
        <v>1.2E-2</v>
      </c>
      <c r="O78" s="9" t="s">
        <v>41</v>
      </c>
      <c r="P78" s="234">
        <v>0</v>
      </c>
      <c r="Q78" s="33"/>
      <c r="R78" s="33"/>
      <c r="S78" s="7" t="s">
        <v>220</v>
      </c>
      <c r="T78" s="6" t="s">
        <v>768</v>
      </c>
      <c r="U78" s="6" t="s">
        <v>94</v>
      </c>
      <c r="V78" s="29" t="e">
        <f t="shared" ca="1" si="2"/>
        <v>#NAME?</v>
      </c>
      <c r="W78" s="29"/>
      <c r="X78" s="29"/>
      <c r="Y78" s="6" t="s">
        <v>330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5">
        <v>0</v>
      </c>
      <c r="CI78" s="35">
        <v>0</v>
      </c>
      <c r="CJ78" s="35">
        <v>0</v>
      </c>
      <c r="CK78" s="35" t="e">
        <f t="array" aca="1" ref="CK78" ca="1">_xludf.XLOOKUP(C78,'PL TOTAL D0'!H:H,'PL TOTAL D0'!I:I,"")</f>
        <v>#NAME?</v>
      </c>
    </row>
    <row r="79" spans="1:89" ht="15.75" customHeight="1">
      <c r="A79" s="41" t="s">
        <v>2996</v>
      </c>
      <c r="B79" s="14" t="s">
        <v>3134</v>
      </c>
      <c r="C79" s="9">
        <v>325711</v>
      </c>
      <c r="D79" s="9" t="s">
        <v>2998</v>
      </c>
      <c r="E79" s="9" t="s">
        <v>38</v>
      </c>
      <c r="F79" s="6" t="s">
        <v>2999</v>
      </c>
      <c r="G79" s="7" t="e">
        <f t="shared" ca="1" si="0"/>
        <v>#NAME?</v>
      </c>
      <c r="H79" s="8" t="s">
        <v>218</v>
      </c>
      <c r="I79" s="29" t="s">
        <v>41</v>
      </c>
      <c r="J79" s="9" t="str">
        <f t="shared" si="1"/>
        <v>Não</v>
      </c>
      <c r="K79" s="239">
        <v>43453</v>
      </c>
      <c r="L79" s="107">
        <v>43997</v>
      </c>
      <c r="M79" s="6" t="s">
        <v>132</v>
      </c>
      <c r="N79" s="10">
        <v>2.5000000000000001E-2</v>
      </c>
      <c r="O79" s="9" t="s">
        <v>260</v>
      </c>
      <c r="P79" s="234">
        <v>0.2</v>
      </c>
      <c r="Q79" s="108"/>
      <c r="R79" s="108"/>
      <c r="S79" s="7" t="s">
        <v>220</v>
      </c>
      <c r="T79" s="6" t="s">
        <v>3135</v>
      </c>
      <c r="U79" s="6" t="s">
        <v>38</v>
      </c>
      <c r="V79" s="29" t="e">
        <f t="shared" ca="1" si="2"/>
        <v>#NAME?</v>
      </c>
      <c r="W79" s="29"/>
      <c r="X79" s="29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3007</v>
      </c>
      <c r="BH79" s="110">
        <v>0</v>
      </c>
      <c r="BI79" s="110" t="s">
        <v>3007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5">
        <v>0</v>
      </c>
      <c r="CI79" s="35">
        <v>0</v>
      </c>
      <c r="CJ79" s="35">
        <v>0</v>
      </c>
      <c r="CK79" s="35" t="e">
        <f t="array" aca="1" ref="CK79" ca="1">_xludf.XLOOKUP(C79,'PL TOTAL D0'!H:H,'PL TOTAL D0'!I:I,"")</f>
        <v>#NAME?</v>
      </c>
    </row>
    <row r="80" spans="1:89" ht="15.75" customHeight="1">
      <c r="A80" s="41" t="s">
        <v>2996</v>
      </c>
      <c r="B80" s="14" t="s">
        <v>3134</v>
      </c>
      <c r="C80" s="9">
        <v>33186</v>
      </c>
      <c r="D80" s="9" t="s">
        <v>2998</v>
      </c>
      <c r="E80" s="9" t="s">
        <v>38</v>
      </c>
      <c r="F80" s="6" t="s">
        <v>2999</v>
      </c>
      <c r="G80" s="7" t="e">
        <f t="shared" ca="1" si="0"/>
        <v>#NAME?</v>
      </c>
      <c r="H80" s="8" t="s">
        <v>218</v>
      </c>
      <c r="I80" s="29" t="s">
        <v>41</v>
      </c>
      <c r="J80" s="9" t="str">
        <f t="shared" si="1"/>
        <v>Não</v>
      </c>
      <c r="K80" s="107">
        <v>43997</v>
      </c>
      <c r="L80" s="107">
        <v>43997</v>
      </c>
      <c r="M80" s="6" t="s">
        <v>138</v>
      </c>
      <c r="N80" s="10">
        <v>0.01</v>
      </c>
      <c r="O80" s="9" t="s">
        <v>29</v>
      </c>
      <c r="P80" s="234">
        <v>0.1</v>
      </c>
      <c r="Q80" s="108"/>
      <c r="R80" s="108"/>
      <c r="S80" s="7" t="s">
        <v>220</v>
      </c>
      <c r="T80" s="6" t="s">
        <v>3135</v>
      </c>
      <c r="U80" s="6" t="s">
        <v>38</v>
      </c>
      <c r="V80" s="29" t="e">
        <f t="shared" ca="1" si="2"/>
        <v>#NAME?</v>
      </c>
      <c r="W80" s="29"/>
      <c r="X80" s="29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3007</v>
      </c>
      <c r="BH80" s="110">
        <v>0</v>
      </c>
      <c r="BI80" s="110" t="s">
        <v>3007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5">
        <v>0</v>
      </c>
      <c r="CI80" s="35">
        <v>0</v>
      </c>
      <c r="CJ80" s="35">
        <v>0</v>
      </c>
      <c r="CK80" s="35" t="e">
        <f t="array" aca="1" ref="CK80" ca="1">_xludf.XLOOKUP(C80,'PL TOTAL D0'!H:H,'PL TOTAL D0'!I:I,"")</f>
        <v>#NAME?</v>
      </c>
    </row>
    <row r="81" spans="1:89" ht="15.75" customHeight="1">
      <c r="A81" s="41" t="s">
        <v>2996</v>
      </c>
      <c r="B81" s="3" t="s">
        <v>3136</v>
      </c>
      <c r="C81" s="9">
        <v>441042</v>
      </c>
      <c r="D81" s="9" t="s">
        <v>19</v>
      </c>
      <c r="E81" s="9" t="s">
        <v>20</v>
      </c>
      <c r="F81" s="6" t="s">
        <v>290</v>
      </c>
      <c r="G81" s="7" t="e">
        <f t="shared" ca="1" si="0"/>
        <v>#NAME?</v>
      </c>
      <c r="H81" s="8" t="s">
        <v>239</v>
      </c>
      <c r="I81" s="29" t="s">
        <v>41</v>
      </c>
      <c r="J81" s="9" t="str">
        <f t="shared" si="1"/>
        <v>Não</v>
      </c>
      <c r="K81" s="30">
        <v>44593</v>
      </c>
      <c r="L81" s="7"/>
      <c r="M81" s="6" t="s">
        <v>100</v>
      </c>
      <c r="N81" s="10">
        <v>7.0000000000000001E-3</v>
      </c>
      <c r="O81" s="9" t="s">
        <v>41</v>
      </c>
      <c r="P81" s="234">
        <v>0</v>
      </c>
      <c r="Q81" s="33"/>
      <c r="R81" s="33" t="s">
        <v>3137</v>
      </c>
      <c r="S81" s="7" t="s">
        <v>220</v>
      </c>
      <c r="T81" s="6" t="s">
        <v>3138</v>
      </c>
      <c r="U81" s="6" t="s">
        <v>94</v>
      </c>
      <c r="V81" s="29" t="e">
        <f t="shared" ca="1" si="2"/>
        <v>#NAME?</v>
      </c>
      <c r="W81" s="29"/>
      <c r="X81" s="29"/>
      <c r="Y81" s="6" t="s">
        <v>330</v>
      </c>
      <c r="Z81" s="6"/>
      <c r="AA81" s="107">
        <v>44593</v>
      </c>
      <c r="AB81" s="6">
        <v>49075100010293</v>
      </c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8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5">
        <v>129662.51</v>
      </c>
      <c r="CI81" s="35">
        <v>115021.48</v>
      </c>
      <c r="CJ81" s="35">
        <v>0</v>
      </c>
      <c r="CK81" s="35" t="e">
        <f t="array" aca="1" ref="CK81" ca="1">_xludf.XLOOKUP(C81,'PL TOTAL D0'!H:H,'PL TOTAL D0'!I:I,"")</f>
        <v>#NAME?</v>
      </c>
    </row>
    <row r="82" spans="1:89" ht="15.75" customHeight="1">
      <c r="A82" s="41" t="s">
        <v>2996</v>
      </c>
      <c r="B82" s="3" t="s">
        <v>3139</v>
      </c>
      <c r="C82" s="9">
        <v>37885</v>
      </c>
      <c r="D82" s="9" t="s">
        <v>2998</v>
      </c>
      <c r="E82" s="9" t="s">
        <v>38</v>
      </c>
      <c r="F82" s="6" t="s">
        <v>2999</v>
      </c>
      <c r="G82" s="7" t="e">
        <f t="shared" ca="1" si="0"/>
        <v>#NAME?</v>
      </c>
      <c r="H82" s="8" t="s">
        <v>218</v>
      </c>
      <c r="I82" s="29" t="s">
        <v>41</v>
      </c>
      <c r="J82" s="9" t="str">
        <f t="shared" si="1"/>
        <v>Não</v>
      </c>
      <c r="K82" s="239">
        <v>43796</v>
      </c>
      <c r="L82" s="107">
        <v>44312</v>
      </c>
      <c r="M82" s="6" t="s">
        <v>138</v>
      </c>
      <c r="N82" s="10">
        <v>1.4999999999999999E-2</v>
      </c>
      <c r="O82" s="9" t="s">
        <v>29</v>
      </c>
      <c r="P82" s="234">
        <v>0.1</v>
      </c>
      <c r="Q82" s="108"/>
      <c r="R82" s="108"/>
      <c r="S82" s="7" t="s">
        <v>220</v>
      </c>
      <c r="T82" s="6" t="s">
        <v>3140</v>
      </c>
      <c r="U82" s="6" t="s">
        <v>38</v>
      </c>
      <c r="V82" s="29" t="e">
        <f t="shared" ca="1" si="2"/>
        <v>#NAME?</v>
      </c>
      <c r="W82" s="29"/>
      <c r="X82" s="29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3007</v>
      </c>
      <c r="BH82" s="110">
        <v>0</v>
      </c>
      <c r="BI82" s="110" t="s">
        <v>3007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5">
        <v>0</v>
      </c>
      <c r="CI82" s="35">
        <v>0</v>
      </c>
      <c r="CJ82" s="35">
        <v>0</v>
      </c>
      <c r="CK82" s="35" t="e">
        <f t="array" aca="1" ref="CK82" ca="1">_xludf.XLOOKUP(C82,'PL TOTAL D0'!H:H,'PL TOTAL D0'!I:I,"")</f>
        <v>#NAME?</v>
      </c>
    </row>
    <row r="83" spans="1:89" ht="15.75" customHeight="1">
      <c r="A83" s="41" t="s">
        <v>2996</v>
      </c>
      <c r="B83" s="3" t="s">
        <v>3141</v>
      </c>
      <c r="C83" s="9">
        <v>32368</v>
      </c>
      <c r="D83" s="9" t="s">
        <v>2998</v>
      </c>
      <c r="E83" s="9" t="s">
        <v>38</v>
      </c>
      <c r="F83" s="6" t="s">
        <v>2999</v>
      </c>
      <c r="G83" s="7" t="e">
        <f t="shared" ca="1" si="0"/>
        <v>#NAME?</v>
      </c>
      <c r="H83" s="8" t="s">
        <v>218</v>
      </c>
      <c r="I83" s="29" t="s">
        <v>41</v>
      </c>
      <c r="J83" s="9" t="str">
        <f t="shared" si="1"/>
        <v>Não</v>
      </c>
      <c r="K83" s="239">
        <v>43822</v>
      </c>
      <c r="L83" s="239">
        <v>44545</v>
      </c>
      <c r="M83" s="6" t="s">
        <v>28</v>
      </c>
      <c r="N83" s="10">
        <v>1.2E-2</v>
      </c>
      <c r="O83" s="9" t="s">
        <v>41</v>
      </c>
      <c r="P83" s="234">
        <v>0</v>
      </c>
      <c r="Q83" s="108"/>
      <c r="R83" s="108"/>
      <c r="S83" s="7" t="s">
        <v>220</v>
      </c>
      <c r="T83" s="6" t="s">
        <v>3142</v>
      </c>
      <c r="U83" s="6" t="s">
        <v>38</v>
      </c>
      <c r="V83" s="29" t="e">
        <f t="shared" ca="1" si="2"/>
        <v>#NAME?</v>
      </c>
      <c r="W83" s="29"/>
      <c r="X83" s="29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3007</v>
      </c>
      <c r="BH83" s="110">
        <v>0</v>
      </c>
      <c r="BI83" s="110" t="s">
        <v>3007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5">
        <v>0</v>
      </c>
      <c r="CI83" s="35">
        <v>0</v>
      </c>
      <c r="CJ83" s="35">
        <v>0</v>
      </c>
      <c r="CK83" s="35" t="e">
        <f t="array" aca="1" ref="CK83" ca="1">_xludf.XLOOKUP(C83,'PL TOTAL D0'!H:H,'PL TOTAL D0'!I:I,"")</f>
        <v>#NAME?</v>
      </c>
    </row>
    <row r="84" spans="1:89" ht="15.75" customHeight="1">
      <c r="A84" s="41" t="s">
        <v>2996</v>
      </c>
      <c r="B84" s="3" t="s">
        <v>62</v>
      </c>
      <c r="C84" s="9">
        <v>455761</v>
      </c>
      <c r="D84" s="9" t="s">
        <v>19</v>
      </c>
      <c r="E84" s="9" t="s">
        <v>20</v>
      </c>
      <c r="F84" s="6" t="s">
        <v>290</v>
      </c>
      <c r="G84" s="7" t="e">
        <f t="shared" ca="1" si="0"/>
        <v>#NAME?</v>
      </c>
      <c r="H84" s="8" t="s">
        <v>239</v>
      </c>
      <c r="I84" s="29" t="s">
        <v>240</v>
      </c>
      <c r="J84" s="9" t="str">
        <f t="shared" si="1"/>
        <v>Não</v>
      </c>
      <c r="K84" s="232">
        <v>44383</v>
      </c>
      <c r="L84" s="6"/>
      <c r="M84" s="6" t="s">
        <v>28</v>
      </c>
      <c r="N84" s="10">
        <v>1.2E-2</v>
      </c>
      <c r="O84" s="9" t="s">
        <v>41</v>
      </c>
      <c r="P84" s="234">
        <v>0</v>
      </c>
      <c r="Q84" s="33"/>
      <c r="R84" s="33"/>
      <c r="S84" s="7" t="s">
        <v>220</v>
      </c>
      <c r="T84" s="6" t="s">
        <v>3143</v>
      </c>
      <c r="U84" s="6" t="s">
        <v>94</v>
      </c>
      <c r="V84" s="29" t="e">
        <f t="shared" ca="1" si="2"/>
        <v>#NAME?</v>
      </c>
      <c r="W84" s="29"/>
      <c r="X84" s="29"/>
      <c r="Y84" s="6" t="s">
        <v>330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5">
        <v>0</v>
      </c>
      <c r="CI84" s="35">
        <v>0</v>
      </c>
      <c r="CJ84" s="35">
        <v>0</v>
      </c>
      <c r="CK84" s="35" t="e">
        <f t="array" aca="1" ref="CK84" ca="1">_xludf.XLOOKUP(C84,'PL TOTAL D0'!H:H,'PL TOTAL D0'!I:I,"")</f>
        <v>#NAME?</v>
      </c>
    </row>
    <row r="85" spans="1:89" ht="15.75" customHeight="1">
      <c r="A85" s="41" t="s">
        <v>2996</v>
      </c>
      <c r="B85" s="3" t="s">
        <v>62</v>
      </c>
      <c r="C85" s="9">
        <v>362237</v>
      </c>
      <c r="D85" s="9" t="s">
        <v>19</v>
      </c>
      <c r="E85" s="9" t="s">
        <v>20</v>
      </c>
      <c r="F85" s="6" t="s">
        <v>290</v>
      </c>
      <c r="G85" s="7" t="e">
        <f t="shared" ca="1" si="0"/>
        <v>#NAME?</v>
      </c>
      <c r="H85" s="8" t="s">
        <v>239</v>
      </c>
      <c r="I85" s="29" t="s">
        <v>240</v>
      </c>
      <c r="J85" s="9" t="str">
        <f t="shared" si="1"/>
        <v>Não</v>
      </c>
      <c r="K85" s="107">
        <v>44860</v>
      </c>
      <c r="L85" s="6"/>
      <c r="M85" s="6" t="s">
        <v>334</v>
      </c>
      <c r="N85" s="10">
        <v>8.0000000000000002E-3</v>
      </c>
      <c r="O85" s="9" t="s">
        <v>335</v>
      </c>
      <c r="P85" s="234">
        <v>0.1</v>
      </c>
      <c r="Q85" s="33"/>
      <c r="R85" s="255"/>
      <c r="S85" s="7" t="s">
        <v>220</v>
      </c>
      <c r="T85" s="6" t="s">
        <v>813</v>
      </c>
      <c r="U85" s="6" t="s">
        <v>94</v>
      </c>
      <c r="V85" s="29" t="e">
        <f t="shared" ca="1" si="2"/>
        <v>#NAME?</v>
      </c>
      <c r="W85" s="29"/>
      <c r="X85" s="29"/>
      <c r="Y85" s="6" t="s">
        <v>330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5">
        <v>0</v>
      </c>
      <c r="CI85" s="35">
        <v>0</v>
      </c>
      <c r="CJ85" s="35">
        <v>0</v>
      </c>
      <c r="CK85" s="35" t="e">
        <f t="array" aca="1" ref="CK85" ca="1">_xludf.XLOOKUP(C85,'PL TOTAL D0'!H:H,'PL TOTAL D0'!I:I,"")</f>
        <v>#NAME?</v>
      </c>
    </row>
    <row r="86" spans="1:89" ht="15.75" customHeight="1">
      <c r="A86" s="41" t="s">
        <v>2996</v>
      </c>
      <c r="B86" s="3" t="s">
        <v>818</v>
      </c>
      <c r="C86" s="9">
        <v>36371</v>
      </c>
      <c r="D86" s="9" t="s">
        <v>19</v>
      </c>
      <c r="E86" s="9" t="s">
        <v>20</v>
      </c>
      <c r="F86" s="9" t="s">
        <v>290</v>
      </c>
      <c r="G86" s="7" t="e">
        <f t="shared" ca="1" si="0"/>
        <v>#NAME?</v>
      </c>
      <c r="H86" s="8" t="s">
        <v>239</v>
      </c>
      <c r="I86" s="29" t="s">
        <v>240</v>
      </c>
      <c r="J86" s="9" t="str">
        <f t="shared" si="1"/>
        <v>Sim</v>
      </c>
      <c r="K86" s="107">
        <v>44280</v>
      </c>
      <c r="L86" s="6"/>
      <c r="M86" s="6" t="s">
        <v>138</v>
      </c>
      <c r="N86" s="10">
        <v>1.4999999999999999E-2</v>
      </c>
      <c r="O86" s="9" t="s">
        <v>29</v>
      </c>
      <c r="P86" s="234">
        <v>0.1</v>
      </c>
      <c r="Q86" s="33" t="s">
        <v>3144</v>
      </c>
      <c r="R86" s="255"/>
      <c r="S86" s="7" t="s">
        <v>220</v>
      </c>
      <c r="T86" s="6" t="s">
        <v>820</v>
      </c>
      <c r="U86" s="6" t="s">
        <v>94</v>
      </c>
      <c r="V86" s="29" t="e">
        <f t="shared" ca="1" si="2"/>
        <v>#NAME?</v>
      </c>
      <c r="W86" s="29"/>
      <c r="X86" s="29"/>
      <c r="Y86" s="6" t="s">
        <v>330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5">
        <v>0</v>
      </c>
      <c r="CI86" s="35">
        <v>0</v>
      </c>
      <c r="CJ86" s="35">
        <v>0</v>
      </c>
      <c r="CK86" s="35" t="e">
        <f t="array" aca="1" ref="CK86" ca="1">_xludf.XLOOKUP(C86,'PL TOTAL D0'!H:H,'PL TOTAL D0'!I:I,"")</f>
        <v>#NAME?</v>
      </c>
    </row>
    <row r="87" spans="1:89" ht="15.75" customHeight="1">
      <c r="A87" s="41" t="s">
        <v>2996</v>
      </c>
      <c r="B87" s="14" t="s">
        <v>818</v>
      </c>
      <c r="C87" s="9">
        <v>560488</v>
      </c>
      <c r="D87" s="9" t="s">
        <v>19</v>
      </c>
      <c r="E87" s="9" t="s">
        <v>20</v>
      </c>
      <c r="F87" s="9" t="s">
        <v>290</v>
      </c>
      <c r="G87" s="7" t="e">
        <f t="shared" ca="1" si="0"/>
        <v>#NAME?</v>
      </c>
      <c r="H87" s="8" t="s">
        <v>239</v>
      </c>
      <c r="I87" s="29" t="s">
        <v>240</v>
      </c>
      <c r="J87" s="9" t="str">
        <f t="shared" si="1"/>
        <v>Não</v>
      </c>
      <c r="K87" s="30">
        <v>44607</v>
      </c>
      <c r="L87" s="6"/>
      <c r="M87" s="6" t="s">
        <v>100</v>
      </c>
      <c r="N87" s="10">
        <v>7.0000000000000001E-3</v>
      </c>
      <c r="O87" s="9" t="s">
        <v>41</v>
      </c>
      <c r="P87" s="234">
        <v>0</v>
      </c>
      <c r="Q87" s="108"/>
      <c r="R87" s="108"/>
      <c r="S87" s="7" t="s">
        <v>220</v>
      </c>
      <c r="T87" s="6" t="s">
        <v>820</v>
      </c>
      <c r="U87" s="6" t="s">
        <v>94</v>
      </c>
      <c r="V87" s="29" t="e">
        <f t="shared" ca="1" si="2"/>
        <v>#NAME?</v>
      </c>
      <c r="W87" s="29"/>
      <c r="X87" s="29"/>
      <c r="Y87" s="6" t="s">
        <v>330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5">
        <v>0</v>
      </c>
      <c r="CI87" s="35">
        <v>0</v>
      </c>
      <c r="CJ87" s="35">
        <v>0</v>
      </c>
      <c r="CK87" s="35" t="e">
        <f t="array" aca="1" ref="CK87" ca="1">_xludf.XLOOKUP(C87,'PL TOTAL D0'!H:H,'PL TOTAL D0'!I:I,"")</f>
        <v>#NAME?</v>
      </c>
    </row>
    <row r="88" spans="1:89" ht="15.75" customHeight="1">
      <c r="A88" s="41" t="s">
        <v>2996</v>
      </c>
      <c r="B88" s="41" t="s">
        <v>3145</v>
      </c>
      <c r="C88" s="9">
        <v>266130</v>
      </c>
      <c r="D88" s="9" t="s">
        <v>19</v>
      </c>
      <c r="E88" s="9" t="s">
        <v>38</v>
      </c>
      <c r="F88" s="9" t="s">
        <v>3146</v>
      </c>
      <c r="G88" s="7" t="e">
        <f t="shared" ca="1" si="0"/>
        <v>#NAME?</v>
      </c>
      <c r="H88" s="8" t="s">
        <v>239</v>
      </c>
      <c r="I88" s="29" t="s">
        <v>240</v>
      </c>
      <c r="J88" s="9" t="str">
        <f t="shared" si="1"/>
        <v>Não</v>
      </c>
      <c r="K88" s="238">
        <v>43416</v>
      </c>
      <c r="L88" s="6"/>
      <c r="M88" s="6" t="s">
        <v>132</v>
      </c>
      <c r="N88" s="233">
        <v>0.03</v>
      </c>
      <c r="O88" s="9" t="s">
        <v>260</v>
      </c>
      <c r="P88" s="234">
        <v>0.2</v>
      </c>
      <c r="Q88" s="108"/>
      <c r="R88" s="108"/>
      <c r="S88" s="7" t="s">
        <v>264</v>
      </c>
      <c r="T88" s="9" t="s">
        <v>3147</v>
      </c>
      <c r="U88" s="6" t="s">
        <v>31</v>
      </c>
      <c r="V88" s="29" t="e">
        <f t="shared" ca="1" si="2"/>
        <v>#NAME?</v>
      </c>
      <c r="W88" s="29"/>
      <c r="X88" s="29"/>
      <c r="Y88" s="6" t="s">
        <v>330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3007</v>
      </c>
      <c r="BH88" s="237">
        <v>0</v>
      </c>
      <c r="BI88" s="237" t="s">
        <v>3007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5">
        <v>0</v>
      </c>
      <c r="CI88" s="35">
        <v>0</v>
      </c>
      <c r="CJ88" s="35">
        <v>0</v>
      </c>
      <c r="CK88" s="35" t="e">
        <f t="array" aca="1" ref="CK88" ca="1">_xludf.XLOOKUP(C88,'PL TOTAL D0'!H:H,'PL TOTAL D0'!I:I,"")</f>
        <v>#NAME?</v>
      </c>
    </row>
    <row r="89" spans="1:89" ht="15.75" customHeight="1">
      <c r="A89" s="41" t="s">
        <v>2996</v>
      </c>
      <c r="B89" s="3" t="s">
        <v>3148</v>
      </c>
      <c r="C89" s="9">
        <v>452899</v>
      </c>
      <c r="D89" s="9" t="s">
        <v>19</v>
      </c>
      <c r="E89" s="9" t="s">
        <v>20</v>
      </c>
      <c r="F89" s="6" t="s">
        <v>290</v>
      </c>
      <c r="G89" s="7" t="e">
        <f t="shared" ca="1" si="0"/>
        <v>#NAME?</v>
      </c>
      <c r="H89" s="8" t="s">
        <v>218</v>
      </c>
      <c r="I89" s="29" t="s">
        <v>41</v>
      </c>
      <c r="J89" s="9" t="str">
        <f t="shared" si="1"/>
        <v>Não</v>
      </c>
      <c r="K89" s="107">
        <v>44263</v>
      </c>
      <c r="L89" s="107">
        <v>44676</v>
      </c>
      <c r="M89" s="6" t="s">
        <v>132</v>
      </c>
      <c r="N89" s="10">
        <v>2.5000000000000001E-2</v>
      </c>
      <c r="O89" s="9" t="s">
        <v>260</v>
      </c>
      <c r="P89" s="234">
        <v>0.2</v>
      </c>
      <c r="Q89" s="108"/>
      <c r="R89" s="108"/>
      <c r="S89" s="7" t="s">
        <v>220</v>
      </c>
      <c r="T89" s="6" t="s">
        <v>3149</v>
      </c>
      <c r="U89" s="6" t="s">
        <v>94</v>
      </c>
      <c r="V89" s="29" t="e">
        <f t="shared" ca="1" si="2"/>
        <v>#NAME?</v>
      </c>
      <c r="W89" s="29"/>
      <c r="X89" s="29"/>
      <c r="Y89" s="6" t="s">
        <v>330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3007</v>
      </c>
      <c r="BH89" s="110">
        <v>0</v>
      </c>
      <c r="BI89" s="110" t="s">
        <v>3007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5">
        <v>0</v>
      </c>
      <c r="CI89" s="35">
        <v>0</v>
      </c>
      <c r="CJ89" s="35">
        <v>0</v>
      </c>
      <c r="CK89" s="35" t="e">
        <f t="array" aca="1" ref="CK89" ca="1">_xludf.XLOOKUP(C89,'PL TOTAL D0'!H:H,'PL TOTAL D0'!I:I,"")</f>
        <v>#NAME?</v>
      </c>
    </row>
    <row r="90" spans="1:89" ht="15.75" customHeight="1">
      <c r="A90" s="41" t="s">
        <v>2996</v>
      </c>
      <c r="B90" s="14" t="s">
        <v>3150</v>
      </c>
      <c r="C90" s="9">
        <v>467488</v>
      </c>
      <c r="D90" s="9" t="s">
        <v>2998</v>
      </c>
      <c r="E90" s="9" t="s">
        <v>38</v>
      </c>
      <c r="F90" s="6" t="s">
        <v>2998</v>
      </c>
      <c r="G90" s="7" t="e">
        <f t="shared" ca="1" si="0"/>
        <v>#NAME?</v>
      </c>
      <c r="H90" s="8" t="s">
        <v>218</v>
      </c>
      <c r="I90" s="29" t="s">
        <v>41</v>
      </c>
      <c r="J90" s="9" t="str">
        <f t="shared" si="1"/>
        <v>Não</v>
      </c>
      <c r="K90" s="239">
        <v>44124</v>
      </c>
      <c r="L90" s="239">
        <v>44482</v>
      </c>
      <c r="M90" s="6" t="s">
        <v>138</v>
      </c>
      <c r="N90" s="10">
        <v>1.4999999999999999E-2</v>
      </c>
      <c r="O90" s="9" t="s">
        <v>29</v>
      </c>
      <c r="P90" s="234">
        <v>0.1</v>
      </c>
      <c r="Q90" s="108"/>
      <c r="R90" s="108"/>
      <c r="S90" s="7" t="s">
        <v>264</v>
      </c>
      <c r="T90" s="6" t="s">
        <v>3151</v>
      </c>
      <c r="U90" s="6" t="s">
        <v>38</v>
      </c>
      <c r="V90" s="29" t="e">
        <f t="shared" ca="1" si="2"/>
        <v>#NAME?</v>
      </c>
      <c r="W90" s="29"/>
      <c r="X90" s="29"/>
      <c r="Y90" s="6" t="s">
        <v>330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3007</v>
      </c>
      <c r="BH90" s="110">
        <v>0</v>
      </c>
      <c r="BI90" s="110" t="s">
        <v>3007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5">
        <v>0</v>
      </c>
      <c r="CI90" s="35">
        <v>0</v>
      </c>
      <c r="CJ90" s="35">
        <v>0</v>
      </c>
      <c r="CK90" s="35" t="e">
        <f t="array" aca="1" ref="CK90" ca="1">_xludf.XLOOKUP(C90,'PL TOTAL D0'!H:H,'PL TOTAL D0'!I:I,"")</f>
        <v>#NAME?</v>
      </c>
    </row>
    <row r="91" spans="1:89" ht="15.75" customHeight="1">
      <c r="A91" s="41" t="s">
        <v>2996</v>
      </c>
      <c r="B91" s="14" t="s">
        <v>3152</v>
      </c>
      <c r="C91" s="9">
        <v>467483</v>
      </c>
      <c r="D91" s="9" t="s">
        <v>2998</v>
      </c>
      <c r="E91" s="9" t="s">
        <v>38</v>
      </c>
      <c r="F91" s="6" t="s">
        <v>2998</v>
      </c>
      <c r="G91" s="7" t="e">
        <f t="shared" ca="1" si="0"/>
        <v>#NAME?</v>
      </c>
      <c r="H91" s="8" t="s">
        <v>218</v>
      </c>
      <c r="I91" s="29" t="s">
        <v>41</v>
      </c>
      <c r="J91" s="9" t="str">
        <f t="shared" si="1"/>
        <v>Não</v>
      </c>
      <c r="K91" s="239">
        <v>44118</v>
      </c>
      <c r="L91" s="239">
        <v>44482</v>
      </c>
      <c r="M91" s="6" t="s">
        <v>138</v>
      </c>
      <c r="N91" s="10">
        <v>1.4999999999999999E-2</v>
      </c>
      <c r="O91" s="9" t="s">
        <v>29</v>
      </c>
      <c r="P91" s="234">
        <v>0.1</v>
      </c>
      <c r="Q91" s="108"/>
      <c r="R91" s="108"/>
      <c r="S91" s="7" t="s">
        <v>264</v>
      </c>
      <c r="T91" s="6" t="s">
        <v>3153</v>
      </c>
      <c r="U91" s="6" t="s">
        <v>38</v>
      </c>
      <c r="V91" s="29" t="e">
        <f t="shared" ca="1" si="2"/>
        <v>#NAME?</v>
      </c>
      <c r="W91" s="29"/>
      <c r="X91" s="29"/>
      <c r="Y91" s="6" t="s">
        <v>330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3007</v>
      </c>
      <c r="BH91" s="110">
        <v>0</v>
      </c>
      <c r="BI91" s="110" t="s">
        <v>3007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5">
        <v>0</v>
      </c>
      <c r="CI91" s="35">
        <v>0</v>
      </c>
      <c r="CJ91" s="35">
        <v>0</v>
      </c>
      <c r="CK91" s="35" t="e">
        <f t="array" aca="1" ref="CK91" ca="1">_xludf.XLOOKUP(C91,'PL TOTAL D0'!H:H,'PL TOTAL D0'!I:I,"")</f>
        <v>#NAME?</v>
      </c>
    </row>
    <row r="92" spans="1:89" ht="15.75" customHeight="1">
      <c r="A92" s="41" t="s">
        <v>2996</v>
      </c>
      <c r="B92" s="14" t="s">
        <v>3154</v>
      </c>
      <c r="C92" s="9">
        <v>32091</v>
      </c>
      <c r="D92" s="9" t="s">
        <v>19</v>
      </c>
      <c r="E92" s="9" t="s">
        <v>20</v>
      </c>
      <c r="F92" s="6" t="s">
        <v>290</v>
      </c>
      <c r="G92" s="7" t="e">
        <f t="shared" ca="1" si="0"/>
        <v>#NAME?</v>
      </c>
      <c r="H92" s="8" t="s">
        <v>218</v>
      </c>
      <c r="I92" s="29" t="s">
        <v>41</v>
      </c>
      <c r="J92" s="9" t="str">
        <f t="shared" si="1"/>
        <v>Não</v>
      </c>
      <c r="K92" s="239">
        <v>44328</v>
      </c>
      <c r="L92" s="239">
        <v>44701</v>
      </c>
      <c r="M92" s="6" t="s">
        <v>138</v>
      </c>
      <c r="N92" s="10">
        <v>1.4999999999999999E-2</v>
      </c>
      <c r="O92" s="9" t="s">
        <v>29</v>
      </c>
      <c r="P92" s="234">
        <v>0.1</v>
      </c>
      <c r="Q92" s="33"/>
      <c r="R92" s="33"/>
      <c r="S92" s="7" t="s">
        <v>220</v>
      </c>
      <c r="T92" s="6" t="s">
        <v>3155</v>
      </c>
      <c r="U92" s="6" t="s">
        <v>94</v>
      </c>
      <c r="V92" s="29" t="e">
        <f t="shared" ca="1" si="2"/>
        <v>#NAME?</v>
      </c>
      <c r="W92" s="29"/>
      <c r="X92" s="29"/>
      <c r="Y92" s="6" t="s">
        <v>330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3007</v>
      </c>
      <c r="BH92" s="110">
        <v>0</v>
      </c>
      <c r="BI92" s="110" t="s">
        <v>3007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5">
        <v>0</v>
      </c>
      <c r="CI92" s="35">
        <v>0</v>
      </c>
      <c r="CJ92" s="35">
        <v>0</v>
      </c>
      <c r="CK92" s="35" t="e">
        <f t="array" aca="1" ref="CK92" ca="1">_xludf.XLOOKUP(C92,'PL TOTAL D0'!H:H,'PL TOTAL D0'!I:I,"")</f>
        <v>#NAME?</v>
      </c>
    </row>
    <row r="93" spans="1:89" ht="15.75" customHeight="1">
      <c r="A93" s="41" t="s">
        <v>2996</v>
      </c>
      <c r="B93" s="14" t="s">
        <v>3156</v>
      </c>
      <c r="C93" s="9">
        <v>86633</v>
      </c>
      <c r="D93" s="9" t="s">
        <v>3063</v>
      </c>
      <c r="E93" s="9" t="s">
        <v>38</v>
      </c>
      <c r="F93" s="6" t="s">
        <v>3063</v>
      </c>
      <c r="G93" s="7" t="e">
        <f t="shared" ca="1" si="0"/>
        <v>#NAME?</v>
      </c>
      <c r="H93" s="8" t="s">
        <v>218</v>
      </c>
      <c r="I93" s="29" t="s">
        <v>41</v>
      </c>
      <c r="J93" s="9" t="str">
        <f>IF(R93=0,"Não","Sim")</f>
        <v>Sim</v>
      </c>
      <c r="K93" s="239">
        <v>43384</v>
      </c>
      <c r="L93" s="107">
        <v>45495</v>
      </c>
      <c r="M93" s="6" t="s">
        <v>132</v>
      </c>
      <c r="N93" s="10">
        <v>0.01</v>
      </c>
      <c r="O93" s="9" t="s">
        <v>41</v>
      </c>
      <c r="P93" s="234">
        <v>0</v>
      </c>
      <c r="R93" s="108" t="s">
        <v>3157</v>
      </c>
      <c r="S93" s="7" t="s">
        <v>220</v>
      </c>
      <c r="T93" s="6" t="s">
        <v>3158</v>
      </c>
      <c r="U93" s="6" t="s">
        <v>38</v>
      </c>
      <c r="V93" s="29" t="e">
        <f t="shared" ca="1" si="2"/>
        <v>#NAME?</v>
      </c>
      <c r="W93" s="29"/>
      <c r="X93" s="29"/>
      <c r="Y93" s="6" t="s">
        <v>330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5">
        <v>0</v>
      </c>
      <c r="CI93" s="35">
        <v>0</v>
      </c>
      <c r="CJ93" s="35">
        <v>0</v>
      </c>
      <c r="CK93" s="35" t="e">
        <f t="array" aca="1" ref="CK93" ca="1">_xludf.XLOOKUP(C93,'PL TOTAL D0'!H:H,'PL TOTAL D0'!I:I,"")</f>
        <v>#NAME?</v>
      </c>
    </row>
    <row r="94" spans="1:89" ht="15.75" customHeight="1">
      <c r="A94" s="41" t="s">
        <v>2996</v>
      </c>
      <c r="B94" s="3" t="s">
        <v>3159</v>
      </c>
      <c r="C94" s="9">
        <v>43175</v>
      </c>
      <c r="D94" s="9" t="s">
        <v>19</v>
      </c>
      <c r="E94" s="9" t="s">
        <v>20</v>
      </c>
      <c r="F94" s="6" t="s">
        <v>339</v>
      </c>
      <c r="G94" s="7" t="e">
        <f t="shared" ca="1" si="0"/>
        <v>#NAME?</v>
      </c>
      <c r="H94" s="8" t="s">
        <v>218</v>
      </c>
      <c r="I94" s="29" t="s">
        <v>41</v>
      </c>
      <c r="J94" s="9" t="str">
        <f t="shared" ref="J94:J348" si="3">IF(Q94=0,"Não","Sim")</f>
        <v>Não</v>
      </c>
      <c r="K94" s="30">
        <v>44393</v>
      </c>
      <c r="L94" s="30">
        <v>44701</v>
      </c>
      <c r="M94" s="7" t="s">
        <v>547</v>
      </c>
      <c r="N94" s="10">
        <v>3.0000000000000001E-3</v>
      </c>
      <c r="O94" s="9" t="s">
        <v>41</v>
      </c>
      <c r="P94" s="234">
        <v>0</v>
      </c>
      <c r="Q94" s="33"/>
      <c r="R94" s="33"/>
      <c r="S94" s="7" t="s">
        <v>264</v>
      </c>
      <c r="T94" s="6" t="s">
        <v>3160</v>
      </c>
      <c r="U94" s="6" t="s">
        <v>94</v>
      </c>
      <c r="V94" s="29" t="e">
        <f t="shared" ca="1" si="2"/>
        <v>#NAME?</v>
      </c>
      <c r="W94" s="29"/>
      <c r="X94" s="29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3007</v>
      </c>
      <c r="BH94" s="110">
        <v>0</v>
      </c>
      <c r="BI94" s="110" t="s">
        <v>3007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5">
        <v>0</v>
      </c>
      <c r="CI94" s="35">
        <v>0</v>
      </c>
      <c r="CJ94" s="35">
        <v>0</v>
      </c>
      <c r="CK94" s="35" t="e">
        <f t="array" aca="1" ref="CK94" ca="1">_xludf.XLOOKUP(C94,'PL TOTAL D0'!H:H,'PL TOTAL D0'!I:I,"")</f>
        <v>#NAME?</v>
      </c>
    </row>
    <row r="95" spans="1:89" ht="15.75" customHeight="1">
      <c r="A95" s="41" t="s">
        <v>2996</v>
      </c>
      <c r="B95" s="3" t="s">
        <v>3161</v>
      </c>
      <c r="C95" s="9">
        <v>435801</v>
      </c>
      <c r="D95" s="9" t="s">
        <v>19</v>
      </c>
      <c r="E95" s="9" t="s">
        <v>38</v>
      </c>
      <c r="F95" s="9" t="s">
        <v>250</v>
      </c>
      <c r="G95" s="7" t="e">
        <f t="shared" ca="1" si="0"/>
        <v>#NAME?</v>
      </c>
      <c r="H95" s="8" t="s">
        <v>227</v>
      </c>
      <c r="I95" s="29" t="s">
        <v>41</v>
      </c>
      <c r="J95" s="9" t="str">
        <f t="shared" si="3"/>
        <v>Sim</v>
      </c>
      <c r="K95" s="232">
        <v>43713</v>
      </c>
      <c r="L95" s="107"/>
      <c r="M95" s="6" t="s">
        <v>28</v>
      </c>
      <c r="N95" s="233">
        <v>0.01</v>
      </c>
      <c r="O95" s="9" t="s">
        <v>41</v>
      </c>
      <c r="P95" s="234">
        <v>0</v>
      </c>
      <c r="Q95" s="108" t="s">
        <v>3162</v>
      </c>
      <c r="R95" s="108" t="s">
        <v>3163</v>
      </c>
      <c r="S95" s="7" t="s">
        <v>220</v>
      </c>
      <c r="T95" s="6" t="s">
        <v>3164</v>
      </c>
      <c r="U95" s="6" t="s">
        <v>38</v>
      </c>
      <c r="V95" s="29" t="e">
        <f t="shared" ca="1" si="2"/>
        <v>#NAME?</v>
      </c>
      <c r="W95" s="29"/>
      <c r="X95" s="29"/>
      <c r="Y95" s="6" t="s">
        <v>330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5">
        <v>245344.12</v>
      </c>
      <c r="CI95" s="35">
        <v>240760.11</v>
      </c>
      <c r="CJ95" s="35">
        <v>243426.61</v>
      </c>
      <c r="CK95" s="35" t="e">
        <f t="array" aca="1" ref="CK95" ca="1">_xludf.XLOOKUP(C95,'PL TOTAL D0'!H:H,'PL TOTAL D0'!I:I,"")</f>
        <v>#NAME?</v>
      </c>
    </row>
    <row r="96" spans="1:89" ht="15.75" customHeight="1">
      <c r="A96" s="41" t="s">
        <v>2996</v>
      </c>
      <c r="B96" s="3" t="s">
        <v>3165</v>
      </c>
      <c r="C96" s="9">
        <v>363494</v>
      </c>
      <c r="D96" s="9" t="s">
        <v>19</v>
      </c>
      <c r="E96" s="9" t="s">
        <v>20</v>
      </c>
      <c r="F96" s="6" t="s">
        <v>290</v>
      </c>
      <c r="G96" s="7" t="e">
        <f t="shared" ca="1" si="0"/>
        <v>#NAME?</v>
      </c>
      <c r="H96" s="8" t="s">
        <v>239</v>
      </c>
      <c r="I96" s="29" t="s">
        <v>240</v>
      </c>
      <c r="J96" s="9" t="str">
        <f t="shared" si="3"/>
        <v>Não</v>
      </c>
      <c r="K96" s="232">
        <v>44838</v>
      </c>
      <c r="L96" s="6"/>
      <c r="M96" s="6" t="s">
        <v>100</v>
      </c>
      <c r="N96" s="10">
        <v>0.01</v>
      </c>
      <c r="O96" s="9" t="s">
        <v>41</v>
      </c>
      <c r="P96" s="234">
        <v>0</v>
      </c>
      <c r="Q96" s="47"/>
      <c r="R96" s="108" t="s">
        <v>3166</v>
      </c>
      <c r="S96" s="7" t="s">
        <v>220</v>
      </c>
      <c r="T96" s="6" t="s">
        <v>3167</v>
      </c>
      <c r="U96" s="6" t="s">
        <v>94</v>
      </c>
      <c r="V96" s="29" t="e">
        <f t="shared" ca="1" si="2"/>
        <v>#NAME?</v>
      </c>
      <c r="W96" s="29"/>
      <c r="X96" s="29"/>
      <c r="Y96" s="6" t="s">
        <v>330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5">
        <v>0</v>
      </c>
      <c r="CI96" s="35">
        <v>0</v>
      </c>
      <c r="CJ96" s="35">
        <v>0</v>
      </c>
      <c r="CK96" s="35" t="e">
        <f t="array" aca="1" ref="CK96" ca="1">_xludf.XLOOKUP(C96,'PL TOTAL D0'!H:H,'PL TOTAL D0'!I:I,"")</f>
        <v>#NAME?</v>
      </c>
    </row>
    <row r="97" spans="1:89" ht="15.75" customHeight="1">
      <c r="A97" s="41" t="s">
        <v>2996</v>
      </c>
      <c r="B97" s="3" t="s">
        <v>908</v>
      </c>
      <c r="C97" s="9">
        <v>79850</v>
      </c>
      <c r="D97" s="9" t="s">
        <v>19</v>
      </c>
      <c r="E97" s="9" t="s">
        <v>20</v>
      </c>
      <c r="F97" s="9" t="s">
        <v>3045</v>
      </c>
      <c r="G97" s="7" t="e">
        <f t="shared" ca="1" si="0"/>
        <v>#NAME?</v>
      </c>
      <c r="H97" s="8" t="s">
        <v>239</v>
      </c>
      <c r="I97" s="29" t="s">
        <v>240</v>
      </c>
      <c r="J97" s="9" t="str">
        <f t="shared" si="3"/>
        <v>Não</v>
      </c>
      <c r="K97" s="232">
        <v>44299</v>
      </c>
      <c r="L97" s="6"/>
      <c r="M97" s="6" t="s">
        <v>138</v>
      </c>
      <c r="N97" s="10">
        <v>1.4999999999999999E-2</v>
      </c>
      <c r="O97" s="9" t="s">
        <v>29</v>
      </c>
      <c r="P97" s="234">
        <v>0.1</v>
      </c>
      <c r="Q97" s="47"/>
      <c r="R97" s="108" t="s">
        <v>3168</v>
      </c>
      <c r="S97" s="7" t="s">
        <v>220</v>
      </c>
      <c r="T97" s="6" t="s">
        <v>910</v>
      </c>
      <c r="U97" s="6" t="s">
        <v>94</v>
      </c>
      <c r="V97" s="29" t="e">
        <f t="shared" ca="1" si="2"/>
        <v>#NAME?</v>
      </c>
      <c r="W97" s="29"/>
      <c r="X97" s="29"/>
      <c r="Y97" s="6" t="s">
        <v>330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5">
        <v>0</v>
      </c>
      <c r="CI97" s="35">
        <v>0</v>
      </c>
      <c r="CJ97" s="35">
        <v>0</v>
      </c>
      <c r="CK97" s="35" t="e">
        <f t="array" aca="1" ref="CK97" ca="1">_xludf.XLOOKUP(C97,'PL TOTAL D0'!H:H,'PL TOTAL D0'!I:I,"")</f>
        <v>#NAME?</v>
      </c>
    </row>
    <row r="98" spans="1:89" ht="15.75" customHeight="1">
      <c r="A98" s="41" t="s">
        <v>2996</v>
      </c>
      <c r="B98" s="3" t="s">
        <v>3169</v>
      </c>
      <c r="C98" s="9">
        <v>449049</v>
      </c>
      <c r="D98" s="9" t="s">
        <v>2998</v>
      </c>
      <c r="E98" s="9" t="s">
        <v>38</v>
      </c>
      <c r="F98" s="9" t="s">
        <v>2999</v>
      </c>
      <c r="G98" s="7" t="e">
        <f t="shared" ca="1" si="0"/>
        <v>#NAME?</v>
      </c>
      <c r="H98" s="8" t="s">
        <v>239</v>
      </c>
      <c r="I98" s="29" t="s">
        <v>240</v>
      </c>
      <c r="J98" s="9" t="str">
        <f t="shared" si="3"/>
        <v>Não</v>
      </c>
      <c r="K98" s="232">
        <v>43895</v>
      </c>
      <c r="L98" s="6"/>
      <c r="M98" s="6" t="s">
        <v>28</v>
      </c>
      <c r="N98" s="10">
        <v>1.2E-2</v>
      </c>
      <c r="O98" s="9" t="s">
        <v>41</v>
      </c>
      <c r="P98" s="234">
        <v>0</v>
      </c>
      <c r="Q98" s="108"/>
      <c r="R98" s="108" t="s">
        <v>3170</v>
      </c>
      <c r="S98" s="7" t="s">
        <v>220</v>
      </c>
      <c r="T98" s="6" t="s">
        <v>3171</v>
      </c>
      <c r="U98" s="6" t="s">
        <v>38</v>
      </c>
      <c r="V98" s="29" t="e">
        <f t="shared" ca="1" si="2"/>
        <v>#NAME?</v>
      </c>
      <c r="W98" s="29"/>
      <c r="X98" s="29"/>
      <c r="Y98" s="6" t="s">
        <v>330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5">
        <v>0</v>
      </c>
      <c r="CI98" s="35">
        <v>0</v>
      </c>
      <c r="CJ98" s="35">
        <v>0</v>
      </c>
      <c r="CK98" s="35" t="e">
        <f t="array" aca="1" ref="CK98" ca="1">_xludf.XLOOKUP(C98,'PL TOTAL D0'!H:H,'PL TOTAL D0'!I:I,"")</f>
        <v>#NAME?</v>
      </c>
    </row>
    <row r="99" spans="1:89" ht="15.75" customHeight="1">
      <c r="A99" s="41" t="s">
        <v>2996</v>
      </c>
      <c r="B99" s="3" t="s">
        <v>3172</v>
      </c>
      <c r="C99" s="9">
        <v>438733</v>
      </c>
      <c r="D99" s="9" t="s">
        <v>2998</v>
      </c>
      <c r="E99" s="9" t="s">
        <v>38</v>
      </c>
      <c r="F99" s="6" t="s">
        <v>3005</v>
      </c>
      <c r="G99" s="7" t="e">
        <f t="shared" ca="1" si="0"/>
        <v>#NAME?</v>
      </c>
      <c r="H99" s="8" t="s">
        <v>218</v>
      </c>
      <c r="I99" s="29" t="s">
        <v>41</v>
      </c>
      <c r="J99" s="9" t="str">
        <f t="shared" si="3"/>
        <v>Não</v>
      </c>
      <c r="K99" s="107">
        <v>43913</v>
      </c>
      <c r="L99" s="107">
        <v>44086</v>
      </c>
      <c r="M99" s="6" t="s">
        <v>138</v>
      </c>
      <c r="N99" s="10">
        <v>1.4999999999999999E-2</v>
      </c>
      <c r="O99" s="9" t="s">
        <v>29</v>
      </c>
      <c r="P99" s="234">
        <v>0.1</v>
      </c>
      <c r="Q99" s="108"/>
      <c r="R99" s="108"/>
      <c r="S99" s="7" t="s">
        <v>220</v>
      </c>
      <c r="T99" s="6" t="s">
        <v>3173</v>
      </c>
      <c r="U99" s="6" t="s">
        <v>124</v>
      </c>
      <c r="V99" s="29" t="e">
        <f t="shared" ca="1" si="2"/>
        <v>#NAME?</v>
      </c>
      <c r="W99" s="29"/>
      <c r="X99" s="29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3007</v>
      </c>
      <c r="BH99" s="110">
        <v>0</v>
      </c>
      <c r="BI99" s="110" t="s">
        <v>3007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5">
        <v>0</v>
      </c>
      <c r="CI99" s="35">
        <v>0</v>
      </c>
      <c r="CJ99" s="35">
        <v>0</v>
      </c>
      <c r="CK99" s="35" t="e">
        <f t="array" aca="1" ref="CK99" ca="1">_xludf.XLOOKUP(C99,'PL TOTAL D0'!H:H,'PL TOTAL D0'!I:I,"")</f>
        <v>#NAME?</v>
      </c>
    </row>
    <row r="100" spans="1:89" ht="15.75" customHeight="1">
      <c r="A100" s="41" t="s">
        <v>2996</v>
      </c>
      <c r="B100" s="3" t="s">
        <v>3174</v>
      </c>
      <c r="C100" s="9">
        <v>338439</v>
      </c>
      <c r="D100" s="9" t="s">
        <v>19</v>
      </c>
      <c r="E100" s="9" t="s">
        <v>38</v>
      </c>
      <c r="F100" s="9" t="s">
        <v>39</v>
      </c>
      <c r="G100" s="7" t="e">
        <f t="shared" ca="1" si="0"/>
        <v>#NAME?</v>
      </c>
      <c r="H100" s="8" t="s">
        <v>239</v>
      </c>
      <c r="I100" s="29" t="s">
        <v>240</v>
      </c>
      <c r="J100" s="9" t="str">
        <f t="shared" si="3"/>
        <v>Não</v>
      </c>
      <c r="K100" s="232">
        <v>43860</v>
      </c>
      <c r="L100" s="6"/>
      <c r="M100" s="6" t="s">
        <v>138</v>
      </c>
      <c r="N100" s="10">
        <v>1.4999999999999999E-2</v>
      </c>
      <c r="O100" s="9" t="s">
        <v>41</v>
      </c>
      <c r="P100" s="234">
        <v>0</v>
      </c>
      <c r="Q100" s="28"/>
      <c r="R100" s="108" t="s">
        <v>3175</v>
      </c>
      <c r="S100" s="7" t="s">
        <v>220</v>
      </c>
      <c r="T100" s="6" t="s">
        <v>3176</v>
      </c>
      <c r="U100" s="6" t="s">
        <v>38</v>
      </c>
      <c r="V100" s="29" t="e">
        <f t="shared" ca="1" si="2"/>
        <v>#NAME?</v>
      </c>
      <c r="W100" s="29"/>
      <c r="X100" s="29"/>
      <c r="Y100" s="6" t="s">
        <v>222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5">
        <v>0</v>
      </c>
      <c r="CI100" s="35">
        <v>0</v>
      </c>
      <c r="CJ100" s="35">
        <v>0</v>
      </c>
      <c r="CK100" s="35" t="e">
        <f t="array" aca="1" ref="CK100" ca="1">_xludf.XLOOKUP(C100,'PL TOTAL D0'!H:H,'PL TOTAL D0'!I:I,"")</f>
        <v>#NAME?</v>
      </c>
    </row>
    <row r="101" spans="1:89" ht="15.75" customHeight="1">
      <c r="A101" s="41" t="s">
        <v>2996</v>
      </c>
      <c r="B101" s="106" t="s">
        <v>927</v>
      </c>
      <c r="C101" s="9">
        <v>36791</v>
      </c>
      <c r="D101" s="9" t="s">
        <v>19</v>
      </c>
      <c r="E101" s="9" t="s">
        <v>20</v>
      </c>
      <c r="F101" s="9" t="s">
        <v>290</v>
      </c>
      <c r="G101" s="7" t="e">
        <f t="shared" ca="1" si="0"/>
        <v>#NAME?</v>
      </c>
      <c r="H101" s="8" t="s">
        <v>239</v>
      </c>
      <c r="I101" s="29" t="s">
        <v>240</v>
      </c>
      <c r="J101" s="9" t="str">
        <f t="shared" si="3"/>
        <v>Não</v>
      </c>
      <c r="K101" s="232">
        <v>44321</v>
      </c>
      <c r="L101" s="6"/>
      <c r="M101" s="6" t="s">
        <v>138</v>
      </c>
      <c r="N101" s="31">
        <v>1.4999999999999999E-2</v>
      </c>
      <c r="O101" s="9" t="s">
        <v>29</v>
      </c>
      <c r="P101" s="234">
        <v>0.1</v>
      </c>
      <c r="Q101" s="33"/>
      <c r="R101" s="33"/>
      <c r="S101" s="7" t="s">
        <v>220</v>
      </c>
      <c r="T101" s="9" t="s">
        <v>931</v>
      </c>
      <c r="U101" s="6" t="s">
        <v>94</v>
      </c>
      <c r="V101" s="29" t="e">
        <f t="shared" ca="1" si="2"/>
        <v>#NAME?</v>
      </c>
      <c r="W101" s="29"/>
      <c r="X101" s="29"/>
      <c r="Y101" s="6" t="s">
        <v>222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5">
        <v>0</v>
      </c>
      <c r="CI101" s="35">
        <v>0</v>
      </c>
      <c r="CJ101" s="35">
        <v>0</v>
      </c>
      <c r="CK101" s="35" t="e">
        <f t="array" aca="1" ref="CK101" ca="1">_xludf.XLOOKUP(C101,'PL TOTAL D0'!H:H,'PL TOTAL D0'!I:I,"")</f>
        <v>#NAME?</v>
      </c>
    </row>
    <row r="102" spans="1:89" ht="15" customHeight="1">
      <c r="A102" s="41" t="s">
        <v>2996</v>
      </c>
      <c r="B102" s="3" t="s">
        <v>933</v>
      </c>
      <c r="C102" s="9">
        <v>32374</v>
      </c>
      <c r="D102" s="9" t="s">
        <v>19</v>
      </c>
      <c r="E102" s="9" t="s">
        <v>20</v>
      </c>
      <c r="F102" s="6" t="s">
        <v>339</v>
      </c>
      <c r="G102" s="7" t="e">
        <f t="shared" ca="1" si="0"/>
        <v>#NAME?</v>
      </c>
      <c r="H102" s="8" t="s">
        <v>239</v>
      </c>
      <c r="I102" s="29" t="s">
        <v>240</v>
      </c>
      <c r="J102" s="9" t="str">
        <f t="shared" si="3"/>
        <v>Não</v>
      </c>
      <c r="K102" s="232">
        <v>44586</v>
      </c>
      <c r="L102" s="6"/>
      <c r="M102" s="6" t="s">
        <v>100</v>
      </c>
      <c r="N102" s="10">
        <v>7.0000000000000001E-3</v>
      </c>
      <c r="O102" s="9" t="s">
        <v>41</v>
      </c>
      <c r="P102" s="234">
        <v>0</v>
      </c>
      <c r="Q102" s="256"/>
      <c r="R102" s="256"/>
      <c r="S102" s="7" t="s">
        <v>220</v>
      </c>
      <c r="T102" s="6" t="s">
        <v>936</v>
      </c>
      <c r="U102" s="6" t="s">
        <v>94</v>
      </c>
      <c r="V102" s="29" t="e">
        <f t="shared" ca="1" si="2"/>
        <v>#NAME?</v>
      </c>
      <c r="W102" s="29"/>
      <c r="X102" s="29"/>
      <c r="Y102" s="6" t="s">
        <v>330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8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5">
        <v>0</v>
      </c>
      <c r="CI102" s="35">
        <v>0</v>
      </c>
      <c r="CJ102" s="35">
        <v>0</v>
      </c>
      <c r="CK102" s="35" t="e">
        <f t="array" aca="1" ref="CK102" ca="1">_xludf.XLOOKUP(C102,'PL TOTAL D0'!H:H,'PL TOTAL D0'!I:I,"")</f>
        <v>#NAME?</v>
      </c>
    </row>
    <row r="103" spans="1:89" ht="15.75" customHeight="1">
      <c r="A103" s="41" t="s">
        <v>2996</v>
      </c>
      <c r="B103" s="14" t="s">
        <v>943</v>
      </c>
      <c r="C103" s="9">
        <v>649661</v>
      </c>
      <c r="D103" s="9" t="s">
        <v>19</v>
      </c>
      <c r="E103" s="9" t="s">
        <v>20</v>
      </c>
      <c r="F103" s="9" t="s">
        <v>290</v>
      </c>
      <c r="G103" s="7" t="e">
        <f t="shared" ca="1" si="0"/>
        <v>#NAME?</v>
      </c>
      <c r="H103" s="8" t="s">
        <v>218</v>
      </c>
      <c r="I103" s="29" t="s">
        <v>41</v>
      </c>
      <c r="J103" s="9" t="str">
        <f t="shared" si="3"/>
        <v>Não</v>
      </c>
      <c r="K103" s="107">
        <v>44715</v>
      </c>
      <c r="L103" s="107">
        <v>45061</v>
      </c>
      <c r="M103" s="6" t="s">
        <v>28</v>
      </c>
      <c r="N103" s="10">
        <v>1.2E-2</v>
      </c>
      <c r="O103" s="9" t="s">
        <v>41</v>
      </c>
      <c r="P103" s="234">
        <v>0</v>
      </c>
      <c r="Q103" s="108"/>
      <c r="R103" s="108"/>
      <c r="S103" s="7" t="s">
        <v>220</v>
      </c>
      <c r="T103" s="6" t="s">
        <v>945</v>
      </c>
      <c r="U103" s="7" t="s">
        <v>94</v>
      </c>
      <c r="V103" s="29" t="e">
        <f t="shared" ca="1" si="2"/>
        <v>#NAME?</v>
      </c>
      <c r="W103" s="29"/>
      <c r="X103" s="29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8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5">
        <v>0</v>
      </c>
      <c r="CI103" s="35">
        <v>0</v>
      </c>
      <c r="CJ103" s="35">
        <v>0</v>
      </c>
      <c r="CK103" s="35" t="e">
        <f t="array" aca="1" ref="CK103" ca="1">_xludf.XLOOKUP(C103,'PL TOTAL D0'!H:H,'PL TOTAL D0'!I:I,"")</f>
        <v>#NAME?</v>
      </c>
    </row>
    <row r="104" spans="1:89" ht="15.75" customHeight="1">
      <c r="A104" s="41" t="s">
        <v>2996</v>
      </c>
      <c r="B104" s="14" t="s">
        <v>943</v>
      </c>
      <c r="C104" s="9">
        <v>377958</v>
      </c>
      <c r="D104" s="9" t="s">
        <v>19</v>
      </c>
      <c r="E104" s="9" t="s">
        <v>20</v>
      </c>
      <c r="F104" s="6" t="s">
        <v>3177</v>
      </c>
      <c r="G104" s="7" t="e">
        <f t="shared" ca="1" si="0"/>
        <v>#NAME?</v>
      </c>
      <c r="H104" s="8" t="s">
        <v>218</v>
      </c>
      <c r="I104" s="29" t="s">
        <v>41</v>
      </c>
      <c r="J104" s="9" t="str">
        <f t="shared" si="3"/>
        <v>Não</v>
      </c>
      <c r="K104" s="232">
        <v>44999</v>
      </c>
      <c r="L104" s="107">
        <v>43966</v>
      </c>
      <c r="M104" s="6" t="s">
        <v>90</v>
      </c>
      <c r="N104" s="10">
        <v>0.02</v>
      </c>
      <c r="O104" s="9" t="s">
        <v>260</v>
      </c>
      <c r="P104" s="234">
        <v>0.2</v>
      </c>
      <c r="Q104" s="108"/>
      <c r="R104" s="108"/>
      <c r="S104" s="7" t="s">
        <v>220</v>
      </c>
      <c r="T104" s="6" t="s">
        <v>945</v>
      </c>
      <c r="U104" s="6" t="s">
        <v>94</v>
      </c>
      <c r="V104" s="29" t="e">
        <f t="shared" ca="1" si="2"/>
        <v>#NAME?</v>
      </c>
      <c r="W104" s="29"/>
      <c r="X104" s="29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5">
        <v>0</v>
      </c>
      <c r="CI104" s="35">
        <v>0</v>
      </c>
      <c r="CJ104" s="35">
        <v>0</v>
      </c>
      <c r="CK104" s="35" t="e">
        <f t="array" aca="1" ref="CK104" ca="1">_xludf.XLOOKUP(C104,'PL TOTAL D0'!H:H,'PL TOTAL D0'!I:I,"")</f>
        <v>#NAME?</v>
      </c>
    </row>
    <row r="105" spans="1:89" ht="15.75" customHeight="1">
      <c r="A105" s="41" t="s">
        <v>2996</v>
      </c>
      <c r="B105" s="3" t="s">
        <v>3178</v>
      </c>
      <c r="C105" s="9">
        <v>453416</v>
      </c>
      <c r="D105" s="9" t="s">
        <v>2998</v>
      </c>
      <c r="E105" s="9" t="s">
        <v>38</v>
      </c>
      <c r="F105" s="6" t="s">
        <v>2998</v>
      </c>
      <c r="G105" s="7" t="e">
        <f t="shared" ca="1" si="0"/>
        <v>#NAME?</v>
      </c>
      <c r="H105" s="8" t="s">
        <v>218</v>
      </c>
      <c r="I105" s="29" t="s">
        <v>41</v>
      </c>
      <c r="J105" s="9" t="str">
        <f t="shared" si="3"/>
        <v>Não</v>
      </c>
      <c r="K105" s="107">
        <v>43924</v>
      </c>
      <c r="L105" s="239">
        <v>44482</v>
      </c>
      <c r="M105" s="6" t="s">
        <v>138</v>
      </c>
      <c r="N105" s="10">
        <v>1.4999999999999999E-2</v>
      </c>
      <c r="O105" s="9" t="s">
        <v>29</v>
      </c>
      <c r="P105" s="234">
        <v>0.1</v>
      </c>
      <c r="Q105" s="108"/>
      <c r="R105" s="108"/>
      <c r="S105" s="7" t="s">
        <v>220</v>
      </c>
      <c r="T105" s="6" t="s">
        <v>3179</v>
      </c>
      <c r="U105" s="6" t="s">
        <v>38</v>
      </c>
      <c r="V105" s="29" t="e">
        <f t="shared" ca="1" si="2"/>
        <v>#NAME?</v>
      </c>
      <c r="W105" s="29"/>
      <c r="X105" s="29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3007</v>
      </c>
      <c r="BH105" s="110">
        <v>0</v>
      </c>
      <c r="BI105" s="110" t="s">
        <v>3007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5">
        <v>0</v>
      </c>
      <c r="CI105" s="35">
        <v>0</v>
      </c>
      <c r="CJ105" s="35">
        <v>0</v>
      </c>
      <c r="CK105" s="35" t="e">
        <f t="array" aca="1" ref="CK105" ca="1">_xludf.XLOOKUP(C105,'PL TOTAL D0'!H:H,'PL TOTAL D0'!I:I,"")</f>
        <v>#NAME?</v>
      </c>
    </row>
    <row r="106" spans="1:89" ht="15.75" customHeight="1">
      <c r="A106" s="41" t="s">
        <v>2996</v>
      </c>
      <c r="B106" s="41" t="s">
        <v>1007</v>
      </c>
      <c r="C106" s="9">
        <v>362767</v>
      </c>
      <c r="D106" s="9" t="s">
        <v>19</v>
      </c>
      <c r="E106" s="9" t="s">
        <v>20</v>
      </c>
      <c r="F106" s="9" t="s">
        <v>290</v>
      </c>
      <c r="G106" s="7" t="e">
        <f t="shared" ca="1" si="0"/>
        <v>#NAME?</v>
      </c>
      <c r="H106" s="8" t="s">
        <v>239</v>
      </c>
      <c r="I106" s="29" t="s">
        <v>240</v>
      </c>
      <c r="J106" s="9" t="str">
        <f t="shared" si="3"/>
        <v>Não</v>
      </c>
      <c r="K106" s="238">
        <v>44844</v>
      </c>
      <c r="L106" s="6"/>
      <c r="M106" s="6" t="s">
        <v>100</v>
      </c>
      <c r="N106" s="233">
        <v>0.01</v>
      </c>
      <c r="O106" s="9" t="s">
        <v>41</v>
      </c>
      <c r="P106" s="234">
        <v>0</v>
      </c>
      <c r="Q106" s="108"/>
      <c r="R106" s="108"/>
      <c r="S106" s="7" t="s">
        <v>220</v>
      </c>
      <c r="T106" s="9" t="s">
        <v>1010</v>
      </c>
      <c r="U106" s="6" t="s">
        <v>94</v>
      </c>
      <c r="V106" s="29" t="e">
        <f t="shared" ca="1" si="2"/>
        <v>#NAME?</v>
      </c>
      <c r="W106" s="29"/>
      <c r="X106" s="29"/>
      <c r="Y106" s="6" t="s">
        <v>330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5">
        <v>0</v>
      </c>
      <c r="CI106" s="35">
        <v>0</v>
      </c>
      <c r="CJ106" s="35">
        <v>0</v>
      </c>
      <c r="CK106" s="35" t="e">
        <f t="array" aca="1" ref="CK106" ca="1">_xludf.XLOOKUP(C106,'PL TOTAL D0'!H:H,'PL TOTAL D0'!I:I,"")</f>
        <v>#NAME?</v>
      </c>
    </row>
    <row r="107" spans="1:89" ht="15.75" customHeight="1">
      <c r="A107" s="41" t="s">
        <v>2996</v>
      </c>
      <c r="B107" s="14" t="s">
        <v>95</v>
      </c>
      <c r="C107" s="9">
        <v>38407</v>
      </c>
      <c r="D107" s="9" t="s">
        <v>19</v>
      </c>
      <c r="E107" s="9" t="s">
        <v>20</v>
      </c>
      <c r="F107" s="9" t="s">
        <v>339</v>
      </c>
      <c r="G107" s="7" t="e">
        <f t="shared" ca="1" si="0"/>
        <v>#NAME?</v>
      </c>
      <c r="H107" s="8" t="s">
        <v>239</v>
      </c>
      <c r="I107" s="29" t="s">
        <v>240</v>
      </c>
      <c r="J107" s="9" t="str">
        <f t="shared" si="3"/>
        <v>Não</v>
      </c>
      <c r="K107" s="232">
        <v>44328</v>
      </c>
      <c r="L107" s="7"/>
      <c r="M107" s="6" t="s">
        <v>420</v>
      </c>
      <c r="N107" s="10">
        <v>0.02</v>
      </c>
      <c r="O107" s="9" t="s">
        <v>29</v>
      </c>
      <c r="P107" s="234">
        <v>0.2</v>
      </c>
      <c r="Q107" s="47"/>
      <c r="R107" s="33" t="s">
        <v>3180</v>
      </c>
      <c r="S107" s="7" t="s">
        <v>220</v>
      </c>
      <c r="T107" s="6" t="s">
        <v>96</v>
      </c>
      <c r="U107" s="6" t="s">
        <v>94</v>
      </c>
      <c r="V107" s="29" t="e">
        <f t="shared" ca="1" si="2"/>
        <v>#NAME?</v>
      </c>
      <c r="W107" s="29"/>
      <c r="X107" s="29"/>
      <c r="Y107" s="6" t="s">
        <v>222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5">
        <v>0</v>
      </c>
      <c r="CI107" s="35">
        <v>0</v>
      </c>
      <c r="CJ107" s="35">
        <v>0</v>
      </c>
      <c r="CK107" s="35" t="e">
        <f t="array" aca="1" ref="CK107" ca="1">_xludf.XLOOKUP(C107,'PL TOTAL D0'!H:H,'PL TOTAL D0'!I:I,"")</f>
        <v>#NAME?</v>
      </c>
    </row>
    <row r="108" spans="1:89" ht="15.75" customHeight="1">
      <c r="A108" s="41" t="s">
        <v>2996</v>
      </c>
      <c r="B108" s="14" t="s">
        <v>3181</v>
      </c>
      <c r="C108" s="9">
        <v>35124</v>
      </c>
      <c r="D108" s="9" t="s">
        <v>19</v>
      </c>
      <c r="E108" s="9" t="s">
        <v>20</v>
      </c>
      <c r="F108" s="9" t="s">
        <v>290</v>
      </c>
      <c r="G108" s="7" t="e">
        <f t="shared" ca="1" si="0"/>
        <v>#NAME?</v>
      </c>
      <c r="H108" s="8" t="s">
        <v>218</v>
      </c>
      <c r="I108" s="29" t="s">
        <v>41</v>
      </c>
      <c r="J108" s="9" t="str">
        <f t="shared" si="3"/>
        <v>Não</v>
      </c>
      <c r="K108" s="107">
        <v>44594</v>
      </c>
      <c r="L108" s="30">
        <v>44937</v>
      </c>
      <c r="M108" s="6" t="s">
        <v>138</v>
      </c>
      <c r="N108" s="10">
        <v>1.4999999999999999E-2</v>
      </c>
      <c r="O108" s="9" t="s">
        <v>29</v>
      </c>
      <c r="P108" s="234">
        <v>0.1</v>
      </c>
      <c r="Q108" s="47"/>
      <c r="R108" s="235"/>
      <c r="S108" s="7" t="s">
        <v>220</v>
      </c>
      <c r="T108" s="6" t="s">
        <v>3182</v>
      </c>
      <c r="U108" s="6" t="s">
        <v>94</v>
      </c>
      <c r="V108" s="29" t="e">
        <f t="shared" ca="1" si="2"/>
        <v>#NAME?</v>
      </c>
      <c r="W108" s="29"/>
      <c r="X108" s="29"/>
      <c r="Y108" s="6" t="s">
        <v>330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5">
        <v>0</v>
      </c>
      <c r="CI108" s="35">
        <v>0</v>
      </c>
      <c r="CJ108" s="35">
        <v>0</v>
      </c>
      <c r="CK108" s="35" t="e">
        <f t="array" aca="1" ref="CK108" ca="1">_xludf.XLOOKUP(C108,'PL TOTAL D0'!H:H,'PL TOTAL D0'!I:I,"")</f>
        <v>#NAME?</v>
      </c>
    </row>
    <row r="109" spans="1:89" ht="15.75" customHeight="1">
      <c r="A109" s="41" t="s">
        <v>2996</v>
      </c>
      <c r="B109" s="41" t="s">
        <v>3183</v>
      </c>
      <c r="C109" s="9">
        <v>446581</v>
      </c>
      <c r="D109" s="9" t="s">
        <v>19</v>
      </c>
      <c r="E109" s="9" t="s">
        <v>38</v>
      </c>
      <c r="F109" s="9" t="s">
        <v>99</v>
      </c>
      <c r="G109" s="7" t="e">
        <f t="shared" ca="1" si="0"/>
        <v>#NAME?</v>
      </c>
      <c r="H109" s="8" t="s">
        <v>218</v>
      </c>
      <c r="I109" s="29" t="s">
        <v>41</v>
      </c>
      <c r="J109" s="9" t="str">
        <f t="shared" si="3"/>
        <v>Sim</v>
      </c>
      <c r="K109" s="232">
        <v>43888</v>
      </c>
      <c r="L109" s="107">
        <v>45602</v>
      </c>
      <c r="M109" s="6" t="s">
        <v>28</v>
      </c>
      <c r="N109" s="10">
        <v>1.2E-2</v>
      </c>
      <c r="O109" s="9" t="s">
        <v>41</v>
      </c>
      <c r="P109" s="234">
        <v>0</v>
      </c>
      <c r="Q109" s="108" t="s">
        <v>3184</v>
      </c>
      <c r="R109" s="108" t="s">
        <v>3185</v>
      </c>
      <c r="S109" s="7" t="s">
        <v>220</v>
      </c>
      <c r="T109" s="9" t="s">
        <v>3186</v>
      </c>
      <c r="U109" s="9" t="s">
        <v>38</v>
      </c>
      <c r="V109" s="29" t="e">
        <f t="shared" ca="1" si="2"/>
        <v>#NAME?</v>
      </c>
      <c r="W109" s="29"/>
      <c r="X109" s="29"/>
      <c r="Y109" s="6" t="s">
        <v>330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5">
        <v>956788.03</v>
      </c>
      <c r="CI109" s="35">
        <v>961401.03</v>
      </c>
      <c r="CJ109" s="35">
        <v>969724.74</v>
      </c>
      <c r="CK109" s="35" t="e">
        <f t="array" aca="1" ref="CK109" ca="1">_xludf.XLOOKUP(C109,'PL TOTAL D0'!H:H,'PL TOTAL D0'!I:I,"")</f>
        <v>#NAME?</v>
      </c>
    </row>
    <row r="110" spans="1:89" ht="15.75" customHeight="1">
      <c r="A110" s="41" t="s">
        <v>2996</v>
      </c>
      <c r="B110" s="41" t="s">
        <v>3187</v>
      </c>
      <c r="C110" s="9">
        <v>295437</v>
      </c>
      <c r="D110" s="9" t="s">
        <v>19</v>
      </c>
      <c r="E110" s="9" t="s">
        <v>38</v>
      </c>
      <c r="F110" s="9" t="s">
        <v>99</v>
      </c>
      <c r="G110" s="7" t="e">
        <f t="shared" ca="1" si="0"/>
        <v>#NAME?</v>
      </c>
      <c r="H110" s="8" t="s">
        <v>239</v>
      </c>
      <c r="I110" s="29" t="s">
        <v>240</v>
      </c>
      <c r="J110" s="9" t="str">
        <f t="shared" si="3"/>
        <v>Não</v>
      </c>
      <c r="K110" s="238">
        <v>43398</v>
      </c>
      <c r="L110" s="6"/>
      <c r="M110" s="6" t="s">
        <v>132</v>
      </c>
      <c r="N110" s="233">
        <v>1.7999999999999999E-2</v>
      </c>
      <c r="O110" s="9" t="s">
        <v>260</v>
      </c>
      <c r="P110" s="234">
        <v>0.2</v>
      </c>
      <c r="Q110" s="108"/>
      <c r="R110" s="108"/>
      <c r="S110" s="7" t="s">
        <v>220</v>
      </c>
      <c r="T110" s="9" t="s">
        <v>3188</v>
      </c>
      <c r="U110" s="6" t="s">
        <v>38</v>
      </c>
      <c r="V110" s="29" t="e">
        <f t="shared" ca="1" si="2"/>
        <v>#NAME?</v>
      </c>
      <c r="W110" s="29"/>
      <c r="X110" s="29"/>
      <c r="Y110" s="6" t="s">
        <v>330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3007</v>
      </c>
      <c r="BH110" s="237">
        <v>0</v>
      </c>
      <c r="BI110" s="237" t="s">
        <v>3007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5">
        <v>0</v>
      </c>
      <c r="CI110" s="35">
        <v>0</v>
      </c>
      <c r="CJ110" s="35">
        <v>0</v>
      </c>
      <c r="CK110" s="35" t="e">
        <f t="array" aca="1" ref="CK110" ca="1">_xludf.XLOOKUP(C110,'PL TOTAL D0'!H:H,'PL TOTAL D0'!I:I,"")</f>
        <v>#NAME?</v>
      </c>
    </row>
    <row r="111" spans="1:89" ht="15.75" customHeight="1">
      <c r="A111" s="41" t="s">
        <v>2996</v>
      </c>
      <c r="B111" s="14" t="s">
        <v>3189</v>
      </c>
      <c r="C111" s="9">
        <v>254180</v>
      </c>
      <c r="D111" s="9" t="s">
        <v>19</v>
      </c>
      <c r="E111" s="9" t="s">
        <v>20</v>
      </c>
      <c r="F111" s="9" t="s">
        <v>290</v>
      </c>
      <c r="G111" s="7" t="e">
        <f t="shared" ca="1" si="0"/>
        <v>#NAME?</v>
      </c>
      <c r="H111" s="8" t="s">
        <v>227</v>
      </c>
      <c r="I111" s="29" t="s">
        <v>41</v>
      </c>
      <c r="J111" s="9" t="str">
        <f t="shared" si="3"/>
        <v>Sim</v>
      </c>
      <c r="K111" s="76">
        <v>44524</v>
      </c>
      <c r="L111" s="7"/>
      <c r="M111" s="6" t="s">
        <v>100</v>
      </c>
      <c r="N111" s="233">
        <v>7.0000000000000001E-3</v>
      </c>
      <c r="O111" s="9" t="s">
        <v>41</v>
      </c>
      <c r="P111" s="234">
        <v>0</v>
      </c>
      <c r="Q111" s="33" t="s">
        <v>3190</v>
      </c>
      <c r="R111" s="33"/>
      <c r="S111" s="7" t="s">
        <v>220</v>
      </c>
      <c r="T111" s="6" t="s">
        <v>3191</v>
      </c>
      <c r="U111" s="6" t="s">
        <v>94</v>
      </c>
      <c r="V111" s="29" t="e">
        <f t="shared" ca="1" si="2"/>
        <v>#NAME?</v>
      </c>
      <c r="W111" s="29"/>
      <c r="X111" s="29"/>
      <c r="Y111" s="6" t="s">
        <v>330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8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5">
        <v>184529.64</v>
      </c>
      <c r="CI111" s="35">
        <v>185061.85</v>
      </c>
      <c r="CJ111" s="35">
        <v>186801.22</v>
      </c>
      <c r="CK111" s="35" t="e">
        <f t="array" aca="1" ref="CK111" ca="1">_xludf.XLOOKUP(C111,'PL TOTAL D0'!H:H,'PL TOTAL D0'!I:I,"")</f>
        <v>#NAME?</v>
      </c>
    </row>
    <row r="112" spans="1:89" ht="15.75" customHeight="1">
      <c r="A112" s="41" t="s">
        <v>2996</v>
      </c>
      <c r="B112" s="41" t="s">
        <v>3192</v>
      </c>
      <c r="C112" s="9">
        <v>578866</v>
      </c>
      <c r="D112" s="9" t="s">
        <v>19</v>
      </c>
      <c r="E112" s="9" t="s">
        <v>38</v>
      </c>
      <c r="F112" s="9" t="s">
        <v>99</v>
      </c>
      <c r="G112" s="7" t="e">
        <f t="shared" ca="1" si="0"/>
        <v>#NAME?</v>
      </c>
      <c r="H112" s="8" t="s">
        <v>227</v>
      </c>
      <c r="I112" s="29" t="s">
        <v>41</v>
      </c>
      <c r="J112" s="9" t="str">
        <f t="shared" si="3"/>
        <v>Não</v>
      </c>
      <c r="K112" s="232">
        <v>43564</v>
      </c>
      <c r="L112" s="6"/>
      <c r="M112" s="6" t="s">
        <v>100</v>
      </c>
      <c r="N112" s="233">
        <v>0.01</v>
      </c>
      <c r="O112" s="9" t="s">
        <v>41</v>
      </c>
      <c r="P112" s="234">
        <v>0</v>
      </c>
      <c r="Q112" s="108"/>
      <c r="R112" s="108"/>
      <c r="S112" s="7" t="s">
        <v>220</v>
      </c>
      <c r="T112" s="9" t="s">
        <v>3193</v>
      </c>
      <c r="U112" s="6" t="s">
        <v>38</v>
      </c>
      <c r="V112" s="29" t="e">
        <f t="shared" ca="1" si="2"/>
        <v>#NAME?</v>
      </c>
      <c r="W112" s="29"/>
      <c r="X112" s="29"/>
      <c r="Y112" s="6" t="s">
        <v>330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5">
        <v>236456.75</v>
      </c>
      <c r="CI112" s="35">
        <v>293818.76</v>
      </c>
      <c r="CJ112" s="35">
        <v>296523.84000000003</v>
      </c>
      <c r="CK112" s="35" t="e">
        <f t="array" aca="1" ref="CK112" ca="1">_xludf.XLOOKUP(C112,'PL TOTAL D0'!H:H,'PL TOTAL D0'!I:I,"")</f>
        <v>#NAME?</v>
      </c>
    </row>
    <row r="113" spans="1:89" ht="15.75" customHeight="1">
      <c r="A113" s="41" t="s">
        <v>2996</v>
      </c>
      <c r="B113" s="41" t="s">
        <v>3192</v>
      </c>
      <c r="C113" s="9">
        <v>579753</v>
      </c>
      <c r="D113" s="9" t="s">
        <v>19</v>
      </c>
      <c r="E113" s="9" t="s">
        <v>38</v>
      </c>
      <c r="F113" s="9" t="s">
        <v>99</v>
      </c>
      <c r="G113" s="7" t="e">
        <f t="shared" ca="1" si="0"/>
        <v>#NAME?</v>
      </c>
      <c r="H113" s="8" t="s">
        <v>239</v>
      </c>
      <c r="I113" s="29" t="s">
        <v>519</v>
      </c>
      <c r="J113" s="9" t="str">
        <f t="shared" si="3"/>
        <v>Sim</v>
      </c>
      <c r="K113" s="232">
        <v>43564</v>
      </c>
      <c r="L113" s="6"/>
      <c r="M113" s="6" t="s">
        <v>132</v>
      </c>
      <c r="N113" s="233">
        <v>0.02</v>
      </c>
      <c r="O113" s="9" t="s">
        <v>260</v>
      </c>
      <c r="P113" s="234">
        <v>0.2</v>
      </c>
      <c r="Q113" s="108" t="s">
        <v>3194</v>
      </c>
      <c r="R113" s="108"/>
      <c r="S113" s="7" t="s">
        <v>220</v>
      </c>
      <c r="T113" s="9" t="s">
        <v>3193</v>
      </c>
      <c r="U113" s="6" t="s">
        <v>38</v>
      </c>
      <c r="V113" s="29" t="e">
        <f t="shared" ca="1" si="2"/>
        <v>#NAME?</v>
      </c>
      <c r="W113" s="29"/>
      <c r="X113" s="29"/>
      <c r="Y113" s="6" t="s">
        <v>330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5">
        <v>208845.96</v>
      </c>
      <c r="CI113" s="35">
        <v>210539.66</v>
      </c>
      <c r="CJ113" s="35">
        <v>210171.9</v>
      </c>
      <c r="CK113" s="35" t="e">
        <f t="array" aca="1" ref="CK113" ca="1">_xludf.XLOOKUP(C113,'PL TOTAL D0'!H:H,'PL TOTAL D0'!I:I,"")</f>
        <v>#NAME?</v>
      </c>
    </row>
    <row r="114" spans="1:89" ht="15.75" customHeight="1">
      <c r="A114" s="41" t="s">
        <v>2996</v>
      </c>
      <c r="B114" s="14" t="s">
        <v>3195</v>
      </c>
      <c r="C114" s="9">
        <v>368767</v>
      </c>
      <c r="D114" s="9" t="s">
        <v>19</v>
      </c>
      <c r="E114" s="9" t="s">
        <v>38</v>
      </c>
      <c r="F114" s="6" t="s">
        <v>39</v>
      </c>
      <c r="G114" s="7" t="e">
        <f t="shared" ca="1" si="0"/>
        <v>#NAME?</v>
      </c>
      <c r="H114" s="8" t="s">
        <v>227</v>
      </c>
      <c r="I114" s="29" t="s">
        <v>41</v>
      </c>
      <c r="J114" s="9" t="str">
        <f t="shared" si="3"/>
        <v>Não</v>
      </c>
      <c r="K114" s="107">
        <v>44888</v>
      </c>
      <c r="L114" s="239"/>
      <c r="M114" s="6" t="s">
        <v>100</v>
      </c>
      <c r="N114" s="10">
        <v>0</v>
      </c>
      <c r="O114" s="9" t="s">
        <v>41</v>
      </c>
      <c r="P114" s="234">
        <v>0</v>
      </c>
      <c r="Q114" s="108"/>
      <c r="R114" s="108"/>
      <c r="S114" s="7" t="s">
        <v>220</v>
      </c>
      <c r="T114" s="6" t="s">
        <v>1124</v>
      </c>
      <c r="U114" s="6" t="s">
        <v>38</v>
      </c>
      <c r="V114" s="29" t="e">
        <f t="shared" ca="1" si="2"/>
        <v>#NAME?</v>
      </c>
      <c r="W114" s="29"/>
      <c r="X114" s="29"/>
      <c r="Y114" s="6" t="s">
        <v>330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5">
        <v>100396.88</v>
      </c>
      <c r="CI114" s="35">
        <v>100180.59</v>
      </c>
      <c r="CJ114" s="35">
        <v>102397.8</v>
      </c>
      <c r="CK114" s="35" t="e">
        <f t="array" aca="1" ref="CK114" ca="1">_xludf.XLOOKUP(C114,'PL TOTAL D0'!H:H,'PL TOTAL D0'!I:I,"")</f>
        <v>#NAME?</v>
      </c>
    </row>
    <row r="115" spans="1:89" ht="15.75" customHeight="1">
      <c r="A115" s="41" t="s">
        <v>2996</v>
      </c>
      <c r="B115" s="14" t="s">
        <v>3196</v>
      </c>
      <c r="C115" s="9">
        <v>424734</v>
      </c>
      <c r="D115" s="9" t="s">
        <v>2998</v>
      </c>
      <c r="E115" s="9" t="s">
        <v>38</v>
      </c>
      <c r="F115" s="6" t="s">
        <v>2999</v>
      </c>
      <c r="G115" s="7" t="e">
        <f t="shared" ca="1" si="0"/>
        <v>#NAME?</v>
      </c>
      <c r="H115" s="8" t="s">
        <v>218</v>
      </c>
      <c r="I115" s="29" t="s">
        <v>41</v>
      </c>
      <c r="J115" s="9" t="str">
        <f t="shared" si="3"/>
        <v>Não</v>
      </c>
      <c r="K115" s="107">
        <v>43675</v>
      </c>
      <c r="L115" s="239">
        <v>44482</v>
      </c>
      <c r="M115" s="6" t="s">
        <v>138</v>
      </c>
      <c r="N115" s="10">
        <v>1.4999999999999999E-2</v>
      </c>
      <c r="O115" s="9" t="s">
        <v>29</v>
      </c>
      <c r="P115" s="234">
        <v>0.1</v>
      </c>
      <c r="Q115" s="108"/>
      <c r="R115" s="108"/>
      <c r="S115" s="7" t="s">
        <v>220</v>
      </c>
      <c r="T115" s="6" t="s">
        <v>3197</v>
      </c>
      <c r="U115" s="6" t="s">
        <v>38</v>
      </c>
      <c r="V115" s="29" t="e">
        <f t="shared" ca="1" si="2"/>
        <v>#NAME?</v>
      </c>
      <c r="W115" s="29"/>
      <c r="X115" s="29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3007</v>
      </c>
      <c r="BH115" s="110">
        <v>0</v>
      </c>
      <c r="BI115" s="110" t="s">
        <v>3007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5">
        <v>0</v>
      </c>
      <c r="CI115" s="35">
        <v>0</v>
      </c>
      <c r="CJ115" s="35">
        <v>0</v>
      </c>
      <c r="CK115" s="35" t="e">
        <f t="array" aca="1" ref="CK115" ca="1">_xludf.XLOOKUP(C115,'PL TOTAL D0'!H:H,'PL TOTAL D0'!I:I,"")</f>
        <v>#NAME?</v>
      </c>
    </row>
    <row r="116" spans="1:89" ht="15.75" customHeight="1">
      <c r="A116" s="41" t="s">
        <v>2996</v>
      </c>
      <c r="B116" s="3" t="s">
        <v>3198</v>
      </c>
      <c r="C116" s="9">
        <v>612955</v>
      </c>
      <c r="D116" s="9" t="s">
        <v>19</v>
      </c>
      <c r="E116" s="9" t="s">
        <v>20</v>
      </c>
      <c r="F116" s="6" t="s">
        <v>290</v>
      </c>
      <c r="G116" s="7" t="e">
        <f t="shared" ca="1" si="0"/>
        <v>#NAME?</v>
      </c>
      <c r="H116" s="8" t="s">
        <v>218</v>
      </c>
      <c r="I116" s="29" t="s">
        <v>41</v>
      </c>
      <c r="J116" s="9" t="str">
        <f t="shared" si="3"/>
        <v>Não</v>
      </c>
      <c r="K116" s="30">
        <v>44365</v>
      </c>
      <c r="L116" s="107">
        <v>44781</v>
      </c>
      <c r="M116" s="6" t="s">
        <v>138</v>
      </c>
      <c r="N116" s="10">
        <v>1.4999999999999999E-2</v>
      </c>
      <c r="O116" s="9" t="s">
        <v>29</v>
      </c>
      <c r="P116" s="234">
        <v>0.1</v>
      </c>
      <c r="Q116" s="33"/>
      <c r="R116" s="33"/>
      <c r="S116" s="7" t="s">
        <v>220</v>
      </c>
      <c r="T116" s="6" t="s">
        <v>3199</v>
      </c>
      <c r="U116" s="6" t="s">
        <v>94</v>
      </c>
      <c r="V116" s="29" t="e">
        <f t="shared" ca="1" si="2"/>
        <v>#NAME?</v>
      </c>
      <c r="W116" s="29"/>
      <c r="X116" s="29"/>
      <c r="Y116" s="6" t="s">
        <v>330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5">
        <v>0</v>
      </c>
      <c r="CI116" s="35">
        <v>0</v>
      </c>
      <c r="CJ116" s="35">
        <v>0</v>
      </c>
      <c r="CK116" s="35" t="e">
        <f t="array" aca="1" ref="CK116" ca="1">_xludf.XLOOKUP(C116,'PL TOTAL D0'!H:H,'PL TOTAL D0'!I:I,"")</f>
        <v>#NAME?</v>
      </c>
    </row>
    <row r="117" spans="1:89" ht="15.75" customHeight="1">
      <c r="A117" s="41" t="s">
        <v>2996</v>
      </c>
      <c r="B117" s="14" t="s">
        <v>3200</v>
      </c>
      <c r="C117" s="9">
        <v>33434</v>
      </c>
      <c r="D117" s="9" t="s">
        <v>19</v>
      </c>
      <c r="E117" s="9" t="s">
        <v>20</v>
      </c>
      <c r="F117" s="6" t="s">
        <v>290</v>
      </c>
      <c r="G117" s="7" t="e">
        <f t="shared" ca="1" si="0"/>
        <v>#NAME?</v>
      </c>
      <c r="H117" s="8" t="s">
        <v>227</v>
      </c>
      <c r="I117" s="29" t="s">
        <v>41</v>
      </c>
      <c r="J117" s="9" t="str">
        <f t="shared" si="3"/>
        <v>Não</v>
      </c>
      <c r="K117" s="107">
        <v>44733</v>
      </c>
      <c r="L117" s="107"/>
      <c r="M117" s="6" t="s">
        <v>100</v>
      </c>
      <c r="N117" s="10">
        <v>7.0000000000000001E-3</v>
      </c>
      <c r="O117" s="9" t="s">
        <v>41</v>
      </c>
      <c r="P117" s="234">
        <v>0</v>
      </c>
      <c r="Q117" s="108"/>
      <c r="R117" s="108"/>
      <c r="S117" s="7" t="s">
        <v>220</v>
      </c>
      <c r="T117" s="6" t="s">
        <v>3201</v>
      </c>
      <c r="U117" s="6" t="s">
        <v>94</v>
      </c>
      <c r="V117" s="29" t="e">
        <f t="shared" ca="1" si="2"/>
        <v>#NAME?</v>
      </c>
      <c r="W117" s="29"/>
      <c r="X117" s="29"/>
      <c r="Y117" s="6" t="s">
        <v>330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5">
        <v>185446.71</v>
      </c>
      <c r="CI117" s="35">
        <v>185769.33</v>
      </c>
      <c r="CJ117" s="35">
        <v>186556.24</v>
      </c>
      <c r="CK117" s="35" t="e">
        <f t="array" aca="1" ref="CK117" ca="1">_xludf.XLOOKUP(C117,'PL TOTAL D0'!H:H,'PL TOTAL D0'!I:I,"")</f>
        <v>#NAME?</v>
      </c>
    </row>
    <row r="118" spans="1:89" ht="15.75" customHeight="1">
      <c r="A118" s="41" t="s">
        <v>2996</v>
      </c>
      <c r="B118" s="3" t="s">
        <v>3202</v>
      </c>
      <c r="C118" s="9">
        <v>47579</v>
      </c>
      <c r="D118" s="9" t="s">
        <v>2998</v>
      </c>
      <c r="E118" s="9" t="s">
        <v>38</v>
      </c>
      <c r="F118" s="6" t="s">
        <v>3005</v>
      </c>
      <c r="G118" s="7" t="e">
        <f t="shared" ca="1" si="0"/>
        <v>#NAME?</v>
      </c>
      <c r="H118" s="8" t="s">
        <v>218</v>
      </c>
      <c r="I118" s="29" t="s">
        <v>41</v>
      </c>
      <c r="J118" s="9" t="str">
        <f t="shared" si="3"/>
        <v>Não</v>
      </c>
      <c r="K118" s="107">
        <v>43699</v>
      </c>
      <c r="L118" s="107">
        <v>43910</v>
      </c>
      <c r="M118" s="6" t="s">
        <v>138</v>
      </c>
      <c r="N118" s="10">
        <v>0.01</v>
      </c>
      <c r="O118" s="9" t="s">
        <v>29</v>
      </c>
      <c r="P118" s="234">
        <v>0.1</v>
      </c>
      <c r="Q118" s="108"/>
      <c r="R118" s="108"/>
      <c r="S118" s="7" t="s">
        <v>220</v>
      </c>
      <c r="T118" s="6" t="s">
        <v>3203</v>
      </c>
      <c r="U118" s="6" t="s">
        <v>38</v>
      </c>
      <c r="V118" s="29" t="e">
        <f t="shared" ca="1" si="2"/>
        <v>#NAME?</v>
      </c>
      <c r="W118" s="29"/>
      <c r="X118" s="29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3007</v>
      </c>
      <c r="BH118" s="110">
        <v>0</v>
      </c>
      <c r="BI118" s="110" t="s">
        <v>3007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5">
        <v>0</v>
      </c>
      <c r="CI118" s="35">
        <v>0</v>
      </c>
      <c r="CJ118" s="35">
        <v>0</v>
      </c>
      <c r="CK118" s="35" t="e">
        <f t="array" aca="1" ref="CK118" ca="1">_xludf.XLOOKUP(C118,'PL TOTAL D0'!H:H,'PL TOTAL D0'!I:I,"")</f>
        <v>#NAME?</v>
      </c>
    </row>
    <row r="119" spans="1:89" ht="15.75" customHeight="1">
      <c r="A119" s="41" t="s">
        <v>2996</v>
      </c>
      <c r="B119" s="106" t="s">
        <v>156</v>
      </c>
      <c r="C119" s="9">
        <v>478599</v>
      </c>
      <c r="D119" s="9" t="s">
        <v>19</v>
      </c>
      <c r="E119" s="9" t="s">
        <v>20</v>
      </c>
      <c r="F119" s="9" t="s">
        <v>290</v>
      </c>
      <c r="G119" s="7" t="e">
        <f t="shared" ca="1" si="0"/>
        <v>#NAME?</v>
      </c>
      <c r="H119" s="8" t="s">
        <v>239</v>
      </c>
      <c r="I119" s="29" t="s">
        <v>240</v>
      </c>
      <c r="J119" s="9" t="str">
        <f t="shared" si="3"/>
        <v>Não</v>
      </c>
      <c r="K119" s="232">
        <v>44263</v>
      </c>
      <c r="L119" s="7"/>
      <c r="M119" s="6" t="s">
        <v>420</v>
      </c>
      <c r="N119" s="10">
        <v>0.02</v>
      </c>
      <c r="O119" s="9" t="s">
        <v>29</v>
      </c>
      <c r="P119" s="234">
        <v>0.2</v>
      </c>
      <c r="Q119" s="78"/>
      <c r="R119" s="108" t="s">
        <v>3204</v>
      </c>
      <c r="S119" s="7" t="s">
        <v>220</v>
      </c>
      <c r="T119" s="9" t="s">
        <v>1138</v>
      </c>
      <c r="U119" s="6" t="s">
        <v>94</v>
      </c>
      <c r="V119" s="29" t="e">
        <f t="shared" ca="1" si="2"/>
        <v>#NAME?</v>
      </c>
      <c r="W119" s="29"/>
      <c r="X119" s="29"/>
      <c r="Y119" s="6" t="s">
        <v>222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5">
        <v>0</v>
      </c>
      <c r="CI119" s="35">
        <v>0</v>
      </c>
      <c r="CJ119" s="35">
        <v>0</v>
      </c>
      <c r="CK119" s="35" t="e">
        <f t="array" aca="1" ref="CK119" ca="1">_xludf.XLOOKUP(C119,'PL TOTAL D0'!H:H,'PL TOTAL D0'!I:I,"")</f>
        <v>#NAME?</v>
      </c>
    </row>
    <row r="120" spans="1:89" ht="15.75" customHeight="1">
      <c r="A120" s="41" t="s">
        <v>2996</v>
      </c>
      <c r="B120" s="3" t="s">
        <v>3205</v>
      </c>
      <c r="C120" s="9">
        <v>464575</v>
      </c>
      <c r="D120" s="9" t="s">
        <v>19</v>
      </c>
      <c r="E120" s="9" t="s">
        <v>20</v>
      </c>
      <c r="F120" s="9" t="s">
        <v>339</v>
      </c>
      <c r="G120" s="7" t="e">
        <f t="shared" ca="1" si="0"/>
        <v>#NAME?</v>
      </c>
      <c r="H120" s="8" t="s">
        <v>239</v>
      </c>
      <c r="I120" s="29" t="s">
        <v>240</v>
      </c>
      <c r="J120" s="9" t="str">
        <f t="shared" si="3"/>
        <v>Sim</v>
      </c>
      <c r="K120" s="232">
        <v>44291</v>
      </c>
      <c r="L120" s="6"/>
      <c r="M120" s="6" t="s">
        <v>138</v>
      </c>
      <c r="N120" s="10">
        <v>1.4999999999999999E-2</v>
      </c>
      <c r="O120" s="9" t="s">
        <v>29</v>
      </c>
      <c r="P120" s="234">
        <v>0.1</v>
      </c>
      <c r="Q120" s="108" t="s">
        <v>3206</v>
      </c>
      <c r="R120" s="108" t="s">
        <v>3207</v>
      </c>
      <c r="S120" s="7" t="s">
        <v>220</v>
      </c>
      <c r="T120" s="6" t="s">
        <v>3208</v>
      </c>
      <c r="U120" s="6" t="s">
        <v>94</v>
      </c>
      <c r="V120" s="29" t="e">
        <f t="shared" ca="1" si="2"/>
        <v>#NAME?</v>
      </c>
      <c r="W120" s="29"/>
      <c r="X120" s="29"/>
      <c r="Y120" s="6" t="s">
        <v>330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5">
        <v>38137.019999999997</v>
      </c>
      <c r="CI120" s="35">
        <v>56848.58</v>
      </c>
      <c r="CJ120" s="35">
        <v>0</v>
      </c>
      <c r="CK120" s="35" t="e">
        <f t="array" aca="1" ref="CK120" ca="1">_xludf.XLOOKUP(C120,'PL TOTAL D0'!H:H,'PL TOTAL D0'!I:I,"")</f>
        <v>#NAME?</v>
      </c>
    </row>
    <row r="121" spans="1:89" ht="15.75" customHeight="1">
      <c r="A121" s="41" t="s">
        <v>2996</v>
      </c>
      <c r="B121" s="3" t="s">
        <v>1146</v>
      </c>
      <c r="C121" s="9">
        <v>82859</v>
      </c>
      <c r="D121" s="9" t="s">
        <v>19</v>
      </c>
      <c r="E121" s="9" t="s">
        <v>20</v>
      </c>
      <c r="F121" s="9" t="s">
        <v>290</v>
      </c>
      <c r="G121" s="7" t="e">
        <f t="shared" ca="1" si="0"/>
        <v>#NAME?</v>
      </c>
      <c r="H121" s="8" t="s">
        <v>239</v>
      </c>
      <c r="I121" s="29" t="s">
        <v>240</v>
      </c>
      <c r="J121" s="9" t="str">
        <f t="shared" si="3"/>
        <v>Não</v>
      </c>
      <c r="K121" s="232">
        <v>44263</v>
      </c>
      <c r="L121" s="6"/>
      <c r="M121" s="6" t="s">
        <v>420</v>
      </c>
      <c r="N121" s="10">
        <v>2.5000000000000001E-2</v>
      </c>
      <c r="O121" s="9" t="s">
        <v>29</v>
      </c>
      <c r="P121" s="234">
        <v>0.2</v>
      </c>
      <c r="Q121" s="47"/>
      <c r="R121" s="108"/>
      <c r="S121" s="7" t="s">
        <v>220</v>
      </c>
      <c r="T121" s="6" t="s">
        <v>1149</v>
      </c>
      <c r="U121" s="6" t="s">
        <v>94</v>
      </c>
      <c r="V121" s="29" t="e">
        <f t="shared" ca="1" si="2"/>
        <v>#NAME?</v>
      </c>
      <c r="W121" s="29"/>
      <c r="X121" s="29"/>
      <c r="Y121" s="6" t="s">
        <v>330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5">
        <v>33.26</v>
      </c>
      <c r="CI121" s="35">
        <v>33.26</v>
      </c>
      <c r="CJ121" s="35">
        <v>33.26</v>
      </c>
      <c r="CK121" s="35" t="e">
        <f t="array" aca="1" ref="CK121" ca="1">_xludf.XLOOKUP(C121,'PL TOTAL D0'!H:H,'PL TOTAL D0'!I:I,"")</f>
        <v>#NAME?</v>
      </c>
    </row>
    <row r="122" spans="1:89" ht="15.75" customHeight="1">
      <c r="A122" s="41" t="s">
        <v>2996</v>
      </c>
      <c r="B122" s="3" t="s">
        <v>3209</v>
      </c>
      <c r="C122" s="9">
        <v>443867</v>
      </c>
      <c r="D122" s="9" t="s">
        <v>3063</v>
      </c>
      <c r="E122" s="9" t="s">
        <v>38</v>
      </c>
      <c r="F122" s="6" t="s">
        <v>3063</v>
      </c>
      <c r="G122" s="7" t="e">
        <f t="shared" ca="1" si="0"/>
        <v>#NAME?</v>
      </c>
      <c r="H122" s="8" t="s">
        <v>218</v>
      </c>
      <c r="I122" s="29" t="s">
        <v>41</v>
      </c>
      <c r="J122" s="9" t="str">
        <f t="shared" si="3"/>
        <v>Não</v>
      </c>
      <c r="K122" s="239">
        <v>43829</v>
      </c>
      <c r="L122" s="107">
        <v>44375</v>
      </c>
      <c r="M122" s="6" t="s">
        <v>132</v>
      </c>
      <c r="N122" s="10">
        <v>2.5000000000000001E-2</v>
      </c>
      <c r="O122" s="9" t="s">
        <v>260</v>
      </c>
      <c r="P122" s="234">
        <v>0.2</v>
      </c>
      <c r="Q122" s="108"/>
      <c r="R122" s="108"/>
      <c r="S122" s="7" t="s">
        <v>220</v>
      </c>
      <c r="T122" s="6" t="s">
        <v>3210</v>
      </c>
      <c r="U122" s="6" t="s">
        <v>38</v>
      </c>
      <c r="V122" s="29" t="e">
        <f t="shared" ca="1" si="2"/>
        <v>#NAME?</v>
      </c>
      <c r="W122" s="29"/>
      <c r="X122" s="29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3007</v>
      </c>
      <c r="BH122" s="110">
        <v>0</v>
      </c>
      <c r="BI122" s="110" t="s">
        <v>3007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5">
        <v>0</v>
      </c>
      <c r="CI122" s="35">
        <v>0</v>
      </c>
      <c r="CJ122" s="35">
        <v>0</v>
      </c>
      <c r="CK122" s="35" t="e">
        <f t="array" aca="1" ref="CK122" ca="1">_xludf.XLOOKUP(C122,'PL TOTAL D0'!H:H,'PL TOTAL D0'!I:I,"")</f>
        <v>#NAME?</v>
      </c>
    </row>
    <row r="123" spans="1:89" ht="15.75" customHeight="1">
      <c r="A123" s="41" t="s">
        <v>2996</v>
      </c>
      <c r="B123" s="14" t="s">
        <v>3211</v>
      </c>
      <c r="C123" s="9">
        <v>439818</v>
      </c>
      <c r="D123" s="9" t="s">
        <v>19</v>
      </c>
      <c r="E123" s="9" t="s">
        <v>20</v>
      </c>
      <c r="F123" s="9" t="s">
        <v>339</v>
      </c>
      <c r="G123" s="7" t="e">
        <f t="shared" ca="1" si="0"/>
        <v>#NAME?</v>
      </c>
      <c r="H123" s="8" t="s">
        <v>239</v>
      </c>
      <c r="I123" s="29" t="s">
        <v>240</v>
      </c>
      <c r="J123" s="9" t="str">
        <f t="shared" si="3"/>
        <v>Não</v>
      </c>
      <c r="K123" s="107">
        <v>44602</v>
      </c>
      <c r="L123" s="7"/>
      <c r="M123" s="6" t="s">
        <v>138</v>
      </c>
      <c r="N123" s="10">
        <v>1.4999999999999999E-2</v>
      </c>
      <c r="O123" s="9" t="s">
        <v>29</v>
      </c>
      <c r="P123" s="234">
        <v>0.1</v>
      </c>
      <c r="Q123" s="47"/>
      <c r="R123" s="108" t="s">
        <v>3212</v>
      </c>
      <c r="S123" s="7" t="s">
        <v>220</v>
      </c>
      <c r="T123" s="6" t="s">
        <v>3213</v>
      </c>
      <c r="U123" s="6" t="s">
        <v>94</v>
      </c>
      <c r="V123" s="29" t="e">
        <f t="shared" ca="1" si="2"/>
        <v>#NAME?</v>
      </c>
      <c r="W123" s="29"/>
      <c r="X123" s="29"/>
      <c r="Y123" s="6" t="s">
        <v>330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5">
        <v>0</v>
      </c>
      <c r="CI123" s="35">
        <v>0</v>
      </c>
      <c r="CJ123" s="35">
        <v>0</v>
      </c>
      <c r="CK123" s="35" t="e">
        <f t="array" aca="1" ref="CK123" ca="1">_xludf.XLOOKUP(C123,'PL TOTAL D0'!H:H,'PL TOTAL D0'!I:I,"")</f>
        <v>#NAME?</v>
      </c>
    </row>
    <row r="124" spans="1:89" ht="15.75" customHeight="1">
      <c r="A124" s="41" t="s">
        <v>2996</v>
      </c>
      <c r="B124" s="3" t="s">
        <v>3214</v>
      </c>
      <c r="C124" s="9">
        <v>473239</v>
      </c>
      <c r="D124" s="9" t="s">
        <v>19</v>
      </c>
      <c r="E124" s="9" t="s">
        <v>20</v>
      </c>
      <c r="F124" s="6" t="s">
        <v>339</v>
      </c>
      <c r="G124" s="7" t="e">
        <f t="shared" ca="1" si="0"/>
        <v>#NAME?</v>
      </c>
      <c r="H124" s="8" t="s">
        <v>218</v>
      </c>
      <c r="I124" s="29" t="s">
        <v>41</v>
      </c>
      <c r="J124" s="9" t="str">
        <f t="shared" si="3"/>
        <v>Não</v>
      </c>
      <c r="K124" s="239">
        <v>44298</v>
      </c>
      <c r="L124" s="107">
        <v>44599</v>
      </c>
      <c r="M124" s="6" t="s">
        <v>138</v>
      </c>
      <c r="N124" s="10">
        <v>1.4999999999999999E-2</v>
      </c>
      <c r="O124" s="9" t="s">
        <v>29</v>
      </c>
      <c r="P124" s="234">
        <v>0.1</v>
      </c>
      <c r="Q124" s="108"/>
      <c r="R124" s="108"/>
      <c r="S124" s="7" t="s">
        <v>220</v>
      </c>
      <c r="T124" s="6" t="s">
        <v>3215</v>
      </c>
      <c r="U124" s="6" t="s">
        <v>94</v>
      </c>
      <c r="V124" s="29" t="e">
        <f t="shared" ca="1" si="2"/>
        <v>#NAME?</v>
      </c>
      <c r="W124" s="29"/>
      <c r="X124" s="29"/>
      <c r="Y124" s="6" t="s">
        <v>330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3007</v>
      </c>
      <c r="BH124" s="110">
        <v>0</v>
      </c>
      <c r="BI124" s="110" t="s">
        <v>3007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5">
        <v>0</v>
      </c>
      <c r="CI124" s="35">
        <v>0</v>
      </c>
      <c r="CJ124" s="35">
        <v>0</v>
      </c>
      <c r="CK124" s="35" t="e">
        <f t="array" aca="1" ref="CK124" ca="1">_xludf.XLOOKUP(C124,'PL TOTAL D0'!H:H,'PL TOTAL D0'!I:I,"")</f>
        <v>#NAME?</v>
      </c>
    </row>
    <row r="125" spans="1:89" ht="15.75" customHeight="1">
      <c r="A125" s="41" t="s">
        <v>2996</v>
      </c>
      <c r="B125" s="3" t="s">
        <v>3214</v>
      </c>
      <c r="C125" s="9">
        <v>463648</v>
      </c>
      <c r="D125" s="9" t="s">
        <v>19</v>
      </c>
      <c r="E125" s="9" t="s">
        <v>20</v>
      </c>
      <c r="F125" s="9" t="s">
        <v>339</v>
      </c>
      <c r="G125" s="7" t="e">
        <f t="shared" ca="1" si="0"/>
        <v>#NAME?</v>
      </c>
      <c r="H125" s="8" t="s">
        <v>239</v>
      </c>
      <c r="I125" s="29" t="s">
        <v>240</v>
      </c>
      <c r="J125" s="9" t="str">
        <f t="shared" si="3"/>
        <v>Não</v>
      </c>
      <c r="K125" s="232">
        <v>44383</v>
      </c>
      <c r="L125" s="7"/>
      <c r="M125" s="6" t="s">
        <v>132</v>
      </c>
      <c r="N125" s="10">
        <v>2.5000000000000001E-2</v>
      </c>
      <c r="O125" s="9" t="s">
        <v>260</v>
      </c>
      <c r="P125" s="234">
        <v>0.2</v>
      </c>
      <c r="Q125" s="33"/>
      <c r="R125" s="33"/>
      <c r="S125" s="7" t="s">
        <v>220</v>
      </c>
      <c r="T125" s="6" t="s">
        <v>3215</v>
      </c>
      <c r="U125" s="6" t="s">
        <v>94</v>
      </c>
      <c r="V125" s="29" t="e">
        <f t="shared" ca="1" si="2"/>
        <v>#NAME?</v>
      </c>
      <c r="W125" s="29"/>
      <c r="X125" s="29"/>
      <c r="Y125" s="6" t="s">
        <v>330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3007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5">
        <v>0</v>
      </c>
      <c r="CI125" s="35">
        <v>0</v>
      </c>
      <c r="CJ125" s="35">
        <v>0</v>
      </c>
      <c r="CK125" s="35" t="e">
        <f t="array" aca="1" ref="CK125" ca="1">_xludf.XLOOKUP(C125,'PL TOTAL D0'!H:H,'PL TOTAL D0'!I:I,"")</f>
        <v>#NAME?</v>
      </c>
    </row>
    <row r="126" spans="1:89" ht="15.75" customHeight="1">
      <c r="A126" s="41" t="s">
        <v>2996</v>
      </c>
      <c r="B126" s="3" t="s">
        <v>3216</v>
      </c>
      <c r="C126" s="9">
        <v>31956</v>
      </c>
      <c r="D126" s="9" t="s">
        <v>19</v>
      </c>
      <c r="E126" s="9" t="s">
        <v>20</v>
      </c>
      <c r="F126" s="9" t="s">
        <v>290</v>
      </c>
      <c r="G126" s="7" t="e">
        <f t="shared" ca="1" si="0"/>
        <v>#NAME?</v>
      </c>
      <c r="H126" s="8" t="s">
        <v>239</v>
      </c>
      <c r="I126" s="29" t="s">
        <v>240</v>
      </c>
      <c r="J126" s="9" t="str">
        <f t="shared" si="3"/>
        <v>Não</v>
      </c>
      <c r="K126" s="232">
        <v>44322</v>
      </c>
      <c r="L126" s="6"/>
      <c r="M126" s="6" t="s">
        <v>138</v>
      </c>
      <c r="N126" s="10">
        <v>1.4999999999999999E-2</v>
      </c>
      <c r="O126" s="9" t="s">
        <v>29</v>
      </c>
      <c r="P126" s="234">
        <v>0.1</v>
      </c>
      <c r="Q126" s="33"/>
      <c r="R126" s="33"/>
      <c r="S126" s="7" t="s">
        <v>220</v>
      </c>
      <c r="T126" s="6" t="s">
        <v>3217</v>
      </c>
      <c r="U126" s="6" t="s">
        <v>94</v>
      </c>
      <c r="V126" s="29" t="e">
        <f t="shared" ca="1" si="2"/>
        <v>#NAME?</v>
      </c>
      <c r="W126" s="29"/>
      <c r="X126" s="29"/>
      <c r="Y126" s="6" t="s">
        <v>330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3007</v>
      </c>
      <c r="BH126" s="237">
        <v>0</v>
      </c>
      <c r="BI126" s="237" t="s">
        <v>3007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5">
        <v>0</v>
      </c>
      <c r="CI126" s="35">
        <v>0</v>
      </c>
      <c r="CJ126" s="35">
        <v>0</v>
      </c>
      <c r="CK126" s="35" t="e">
        <f t="array" aca="1" ref="CK126" ca="1">_xludf.XLOOKUP(C126,'PL TOTAL D0'!H:H,'PL TOTAL D0'!I:I,"")</f>
        <v>#NAME?</v>
      </c>
    </row>
    <row r="127" spans="1:89" ht="15.75" customHeight="1">
      <c r="A127" s="41" t="s">
        <v>2996</v>
      </c>
      <c r="B127" s="3" t="s">
        <v>1179</v>
      </c>
      <c r="C127" s="9">
        <v>362768</v>
      </c>
      <c r="D127" s="9" t="s">
        <v>19</v>
      </c>
      <c r="E127" s="9" t="s">
        <v>20</v>
      </c>
      <c r="F127" s="9" t="s">
        <v>290</v>
      </c>
      <c r="G127" s="7" t="e">
        <f t="shared" ca="1" si="0"/>
        <v>#NAME?</v>
      </c>
      <c r="H127" s="8" t="s">
        <v>239</v>
      </c>
      <c r="I127" s="29" t="s">
        <v>240</v>
      </c>
      <c r="J127" s="9" t="str">
        <f t="shared" si="3"/>
        <v>Não</v>
      </c>
      <c r="K127" s="232">
        <v>44844</v>
      </c>
      <c r="L127" s="6"/>
      <c r="M127" s="6" t="s">
        <v>100</v>
      </c>
      <c r="N127" s="10">
        <v>0.01</v>
      </c>
      <c r="O127" s="9" t="s">
        <v>41</v>
      </c>
      <c r="P127" s="234">
        <v>0</v>
      </c>
      <c r="Q127" s="28"/>
      <c r="R127" s="49" t="s">
        <v>3218</v>
      </c>
      <c r="S127" s="7" t="s">
        <v>220</v>
      </c>
      <c r="T127" s="6" t="s">
        <v>1181</v>
      </c>
      <c r="U127" s="6" t="s">
        <v>94</v>
      </c>
      <c r="V127" s="29" t="e">
        <f t="shared" ca="1" si="2"/>
        <v>#NAME?</v>
      </c>
      <c r="W127" s="29"/>
      <c r="X127" s="29"/>
      <c r="Y127" s="6" t="s">
        <v>330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5">
        <v>0</v>
      </c>
      <c r="CI127" s="35">
        <v>0</v>
      </c>
      <c r="CJ127" s="35">
        <v>0</v>
      </c>
      <c r="CK127" s="35" t="e">
        <f t="array" aca="1" ref="CK127" ca="1">_xludf.XLOOKUP(C127,'PL TOTAL D0'!H:H,'PL TOTAL D0'!I:I,"")</f>
        <v>#NAME?</v>
      </c>
    </row>
    <row r="128" spans="1:89" ht="15.75" customHeight="1">
      <c r="A128" s="41" t="s">
        <v>2996</v>
      </c>
      <c r="B128" s="3" t="s">
        <v>47</v>
      </c>
      <c r="C128" s="9">
        <v>32131</v>
      </c>
      <c r="D128" s="9" t="s">
        <v>19</v>
      </c>
      <c r="E128" s="9" t="s">
        <v>20</v>
      </c>
      <c r="F128" s="9" t="s">
        <v>290</v>
      </c>
      <c r="G128" s="7" t="e">
        <f t="shared" ca="1" si="0"/>
        <v>#NAME?</v>
      </c>
      <c r="H128" s="8" t="s">
        <v>239</v>
      </c>
      <c r="I128" s="29" t="s">
        <v>240</v>
      </c>
      <c r="J128" s="9" t="str">
        <f t="shared" si="3"/>
        <v>Não</v>
      </c>
      <c r="K128" s="232">
        <v>44340</v>
      </c>
      <c r="L128" s="6"/>
      <c r="M128" s="6" t="s">
        <v>28</v>
      </c>
      <c r="N128" s="10">
        <v>1.2E-2</v>
      </c>
      <c r="O128" s="9" t="s">
        <v>41</v>
      </c>
      <c r="P128" s="234">
        <v>0</v>
      </c>
      <c r="Q128" s="33"/>
      <c r="R128" s="33"/>
      <c r="S128" s="7" t="s">
        <v>220</v>
      </c>
      <c r="T128" s="6" t="s">
        <v>1183</v>
      </c>
      <c r="U128" s="6" t="s">
        <v>94</v>
      </c>
      <c r="V128" s="29" t="e">
        <f t="shared" ca="1" si="2"/>
        <v>#NAME?</v>
      </c>
      <c r="W128" s="29"/>
      <c r="X128" s="29"/>
      <c r="Y128" s="6" t="s">
        <v>330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5">
        <v>0</v>
      </c>
      <c r="CI128" s="35">
        <v>0</v>
      </c>
      <c r="CJ128" s="35">
        <v>0</v>
      </c>
      <c r="CK128" s="35" t="e">
        <f t="array" aca="1" ref="CK128" ca="1">_xludf.XLOOKUP(C128,'PL TOTAL D0'!H:H,'PL TOTAL D0'!I:I,"")</f>
        <v>#NAME?</v>
      </c>
    </row>
    <row r="129" spans="1:89" ht="15.75" customHeight="1">
      <c r="A129" s="41" t="s">
        <v>2996</v>
      </c>
      <c r="B129" s="106" t="s">
        <v>3219</v>
      </c>
      <c r="C129" s="9">
        <v>476148</v>
      </c>
      <c r="D129" s="9" t="s">
        <v>19</v>
      </c>
      <c r="E129" s="9" t="s">
        <v>20</v>
      </c>
      <c r="F129" s="9" t="s">
        <v>339</v>
      </c>
      <c r="G129" s="7" t="e">
        <f t="shared" ca="1" si="0"/>
        <v>#NAME?</v>
      </c>
      <c r="H129" s="8" t="s">
        <v>239</v>
      </c>
      <c r="I129" s="29" t="s">
        <v>240</v>
      </c>
      <c r="J129" s="9" t="str">
        <f t="shared" si="3"/>
        <v>Não</v>
      </c>
      <c r="K129" s="232">
        <v>44280</v>
      </c>
      <c r="L129" s="7"/>
      <c r="M129" s="6" t="s">
        <v>420</v>
      </c>
      <c r="N129" s="10">
        <v>0.02</v>
      </c>
      <c r="O129" s="9" t="s">
        <v>29</v>
      </c>
      <c r="P129" s="234">
        <v>0.2</v>
      </c>
      <c r="Q129" s="33"/>
      <c r="R129" s="108"/>
      <c r="S129" s="7" t="s">
        <v>220</v>
      </c>
      <c r="T129" s="9" t="s">
        <v>1200</v>
      </c>
      <c r="U129" s="6" t="s">
        <v>31</v>
      </c>
      <c r="V129" s="29" t="e">
        <f t="shared" ca="1" si="2"/>
        <v>#NAME?</v>
      </c>
      <c r="W129" s="29"/>
      <c r="X129" s="29"/>
      <c r="Y129" s="6" t="s">
        <v>330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5">
        <v>0</v>
      </c>
      <c r="CI129" s="35">
        <v>0</v>
      </c>
      <c r="CJ129" s="35">
        <v>0</v>
      </c>
      <c r="CK129" s="35" t="e">
        <f t="array" aca="1" ref="CK129" ca="1">_xludf.XLOOKUP(C129,'PL TOTAL D0'!H:H,'PL TOTAL D0'!I:I,"")</f>
        <v>#NAME?</v>
      </c>
    </row>
    <row r="130" spans="1:89" ht="15.75" customHeight="1">
      <c r="A130" s="41" t="s">
        <v>2996</v>
      </c>
      <c r="B130" s="106" t="s">
        <v>1201</v>
      </c>
      <c r="C130" s="9">
        <v>468353</v>
      </c>
      <c r="D130" s="9" t="s">
        <v>19</v>
      </c>
      <c r="E130" s="9" t="s">
        <v>20</v>
      </c>
      <c r="F130" s="9" t="s">
        <v>290</v>
      </c>
      <c r="G130" s="7" t="e">
        <f t="shared" ca="1" si="0"/>
        <v>#NAME?</v>
      </c>
      <c r="H130" s="8" t="s">
        <v>218</v>
      </c>
      <c r="I130" s="29" t="s">
        <v>41</v>
      </c>
      <c r="J130" s="9" t="str">
        <f t="shared" si="3"/>
        <v>Não</v>
      </c>
      <c r="K130" s="6" t="s">
        <v>3220</v>
      </c>
      <c r="L130" s="76">
        <v>44858</v>
      </c>
      <c r="M130" s="7" t="s">
        <v>3221</v>
      </c>
      <c r="N130" s="10">
        <v>0.01</v>
      </c>
      <c r="O130" s="9" t="s">
        <v>41</v>
      </c>
      <c r="P130" s="234">
        <v>0</v>
      </c>
      <c r="Q130" s="108"/>
      <c r="R130" s="108"/>
      <c r="S130" s="7" t="s">
        <v>220</v>
      </c>
      <c r="T130" s="9" t="s">
        <v>3215</v>
      </c>
      <c r="U130" s="6" t="s">
        <v>94</v>
      </c>
      <c r="V130" s="29" t="e">
        <f t="shared" ca="1" si="2"/>
        <v>#NAME?</v>
      </c>
      <c r="W130" s="29"/>
      <c r="X130" s="29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3007</v>
      </c>
      <c r="BH130" s="237">
        <v>0</v>
      </c>
      <c r="BI130" s="237" t="s">
        <v>3007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5">
        <v>0</v>
      </c>
      <c r="CI130" s="35">
        <v>0</v>
      </c>
      <c r="CJ130" s="35">
        <v>0</v>
      </c>
      <c r="CK130" s="35" t="e">
        <f t="array" aca="1" ref="CK130" ca="1">_xludf.XLOOKUP(C130,'PL TOTAL D0'!H:H,'PL TOTAL D0'!I:I,"")</f>
        <v>#NAME?</v>
      </c>
    </row>
    <row r="131" spans="1:89" ht="15.75" customHeight="1">
      <c r="A131" s="41" t="s">
        <v>2996</v>
      </c>
      <c r="B131" s="106" t="s">
        <v>3222</v>
      </c>
      <c r="C131" s="9">
        <v>433634</v>
      </c>
      <c r="D131" s="9" t="s">
        <v>19</v>
      </c>
      <c r="E131" s="9" t="s">
        <v>20</v>
      </c>
      <c r="F131" s="9" t="s">
        <v>290</v>
      </c>
      <c r="G131" s="7" t="e">
        <f t="shared" ca="1" si="0"/>
        <v>#NAME?</v>
      </c>
      <c r="H131" s="8" t="s">
        <v>239</v>
      </c>
      <c r="I131" s="29" t="s">
        <v>240</v>
      </c>
      <c r="J131" s="9" t="str">
        <f t="shared" si="3"/>
        <v>Não</v>
      </c>
      <c r="K131" s="232">
        <v>44266</v>
      </c>
      <c r="L131" s="7"/>
      <c r="M131" s="6" t="s">
        <v>420</v>
      </c>
      <c r="N131" s="10">
        <v>0.02</v>
      </c>
      <c r="O131" s="9" t="s">
        <v>29</v>
      </c>
      <c r="P131" s="234">
        <v>0.2</v>
      </c>
      <c r="Q131" s="28"/>
      <c r="R131" s="108" t="s">
        <v>3223</v>
      </c>
      <c r="S131" s="7" t="s">
        <v>220</v>
      </c>
      <c r="T131" s="9" t="s">
        <v>3215</v>
      </c>
      <c r="U131" s="6" t="s">
        <v>94</v>
      </c>
      <c r="V131" s="29" t="e">
        <f t="shared" ca="1" si="2"/>
        <v>#NAME?</v>
      </c>
      <c r="W131" s="29"/>
      <c r="X131" s="29"/>
      <c r="Y131" s="6" t="s">
        <v>330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5">
        <v>0</v>
      </c>
      <c r="CI131" s="35">
        <v>0</v>
      </c>
      <c r="CJ131" s="35">
        <v>0</v>
      </c>
      <c r="CK131" s="35" t="e">
        <f t="array" aca="1" ref="CK131" ca="1">_xludf.XLOOKUP(C131,'PL TOTAL D0'!H:H,'PL TOTAL D0'!I:I,"")</f>
        <v>#NAME?</v>
      </c>
    </row>
    <row r="132" spans="1:89" ht="15.75" customHeight="1">
      <c r="A132" s="41" t="s">
        <v>2996</v>
      </c>
      <c r="B132" s="3" t="s">
        <v>3224</v>
      </c>
      <c r="C132" s="9">
        <v>33481</v>
      </c>
      <c r="D132" s="9" t="s">
        <v>19</v>
      </c>
      <c r="E132" s="9" t="s">
        <v>20</v>
      </c>
      <c r="F132" s="6" t="s">
        <v>290</v>
      </c>
      <c r="G132" s="7" t="e">
        <f t="shared" ca="1" si="0"/>
        <v>#NAME?</v>
      </c>
      <c r="H132" s="8" t="s">
        <v>218</v>
      </c>
      <c r="I132" s="29" t="s">
        <v>41</v>
      </c>
      <c r="J132" s="9" t="str">
        <f t="shared" si="3"/>
        <v>Não</v>
      </c>
      <c r="K132" s="107">
        <v>44280</v>
      </c>
      <c r="L132" s="30">
        <v>44580</v>
      </c>
      <c r="M132" s="6" t="s">
        <v>420</v>
      </c>
      <c r="N132" s="10">
        <v>0.02</v>
      </c>
      <c r="O132" s="9" t="s">
        <v>29</v>
      </c>
      <c r="P132" s="234">
        <v>0.2</v>
      </c>
      <c r="Q132" s="108"/>
      <c r="R132" s="108"/>
      <c r="S132" s="7" t="s">
        <v>220</v>
      </c>
      <c r="T132" s="6" t="s">
        <v>3225</v>
      </c>
      <c r="U132" s="6" t="s">
        <v>31</v>
      </c>
      <c r="V132" s="29" t="e">
        <f t="shared" ca="1" si="2"/>
        <v>#NAME?</v>
      </c>
      <c r="W132" s="29"/>
      <c r="X132" s="29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3007</v>
      </c>
      <c r="BH132" s="110">
        <v>0</v>
      </c>
      <c r="BI132" s="110" t="s">
        <v>3007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5">
        <v>0</v>
      </c>
      <c r="CI132" s="35">
        <v>0</v>
      </c>
      <c r="CJ132" s="35">
        <v>0</v>
      </c>
      <c r="CK132" s="35" t="e">
        <f t="array" aca="1" ref="CK132" ca="1">_xludf.XLOOKUP(C132,'PL TOTAL D0'!H:H,'PL TOTAL D0'!I:I,"")</f>
        <v>#NAME?</v>
      </c>
    </row>
    <row r="133" spans="1:89" ht="15.75" customHeight="1">
      <c r="A133" s="41" t="s">
        <v>2996</v>
      </c>
      <c r="B133" s="3" t="s">
        <v>3226</v>
      </c>
      <c r="C133" s="9">
        <v>376904</v>
      </c>
      <c r="D133" s="9" t="s">
        <v>19</v>
      </c>
      <c r="E133" s="9" t="s">
        <v>38</v>
      </c>
      <c r="F133" s="9" t="s">
        <v>164</v>
      </c>
      <c r="G133" s="7" t="e">
        <f t="shared" ca="1" si="0"/>
        <v>#NAME?</v>
      </c>
      <c r="H133" s="8" t="s">
        <v>227</v>
      </c>
      <c r="I133" s="29" t="s">
        <v>41</v>
      </c>
      <c r="J133" s="9" t="str">
        <f t="shared" si="3"/>
        <v>Não</v>
      </c>
      <c r="K133" s="107">
        <v>45013</v>
      </c>
      <c r="L133" s="7"/>
      <c r="M133" s="6" t="s">
        <v>100</v>
      </c>
      <c r="N133" s="10">
        <v>0.01</v>
      </c>
      <c r="O133" s="9" t="s">
        <v>41</v>
      </c>
      <c r="P133" s="234">
        <v>0</v>
      </c>
      <c r="Q133" s="108"/>
      <c r="R133" s="108"/>
      <c r="S133" s="7" t="s">
        <v>220</v>
      </c>
      <c r="T133" s="201" t="s">
        <v>3227</v>
      </c>
      <c r="U133" s="6" t="s">
        <v>955</v>
      </c>
      <c r="V133" s="29" t="e">
        <f t="shared" ca="1" si="2"/>
        <v>#NAME?</v>
      </c>
      <c r="W133" s="29"/>
      <c r="X133" s="29"/>
      <c r="Y133" s="6" t="s">
        <v>330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5">
        <v>134241.70000000001</v>
      </c>
      <c r="CI133" s="35">
        <v>148291.69</v>
      </c>
      <c r="CJ133" s="35">
        <v>173307.94</v>
      </c>
      <c r="CK133" s="35" t="e">
        <f t="array" aca="1" ref="CK133" ca="1">_xludf.XLOOKUP(C133,'PL TOTAL D0'!H:H,'PL TOTAL D0'!I:I,"")</f>
        <v>#NAME?</v>
      </c>
    </row>
    <row r="134" spans="1:89" ht="15.75" customHeight="1">
      <c r="A134" s="41" t="s">
        <v>2996</v>
      </c>
      <c r="B134" s="3" t="s">
        <v>3228</v>
      </c>
      <c r="C134" s="9">
        <v>459543</v>
      </c>
      <c r="D134" s="9" t="s">
        <v>19</v>
      </c>
      <c r="E134" s="9" t="s">
        <v>20</v>
      </c>
      <c r="F134" s="9" t="s">
        <v>339</v>
      </c>
      <c r="G134" s="7" t="e">
        <f t="shared" ca="1" si="0"/>
        <v>#NAME?</v>
      </c>
      <c r="H134" s="8" t="s">
        <v>218</v>
      </c>
      <c r="I134" s="29" t="s">
        <v>41</v>
      </c>
      <c r="J134" s="9" t="str">
        <f t="shared" si="3"/>
        <v>Não</v>
      </c>
      <c r="K134" s="107">
        <v>44272</v>
      </c>
      <c r="L134" s="30">
        <v>44970</v>
      </c>
      <c r="M134" s="6" t="s">
        <v>100</v>
      </c>
      <c r="N134" s="10">
        <v>7.0000000000000001E-3</v>
      </c>
      <c r="O134" s="9" t="s">
        <v>41</v>
      </c>
      <c r="P134" s="234">
        <v>0</v>
      </c>
      <c r="Q134" s="47"/>
      <c r="R134" s="108" t="s">
        <v>3229</v>
      </c>
      <c r="S134" s="7" t="s">
        <v>264</v>
      </c>
      <c r="T134" s="6" t="s">
        <v>3230</v>
      </c>
      <c r="U134" s="6" t="s">
        <v>94</v>
      </c>
      <c r="V134" s="29" t="e">
        <f t="shared" ca="1" si="2"/>
        <v>#NAME?</v>
      </c>
      <c r="W134" s="29"/>
      <c r="X134" s="29"/>
      <c r="Y134" s="6" t="s">
        <v>330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5">
        <v>0</v>
      </c>
      <c r="CI134" s="35">
        <v>0</v>
      </c>
      <c r="CJ134" s="35">
        <v>0</v>
      </c>
      <c r="CK134" s="35" t="e">
        <f t="array" aca="1" ref="CK134" ca="1">_xludf.XLOOKUP(C134,'PL TOTAL D0'!H:H,'PL TOTAL D0'!I:I,"")</f>
        <v>#NAME?</v>
      </c>
    </row>
    <row r="135" spans="1:89" ht="15.75" customHeight="1">
      <c r="A135" s="41" t="s">
        <v>2996</v>
      </c>
      <c r="B135" s="14" t="s">
        <v>3231</v>
      </c>
      <c r="C135" s="9">
        <v>379302</v>
      </c>
      <c r="D135" s="9" t="s">
        <v>19</v>
      </c>
      <c r="E135" s="9" t="s">
        <v>38</v>
      </c>
      <c r="F135" s="9" t="s">
        <v>3232</v>
      </c>
      <c r="G135" s="7" t="e">
        <f t="shared" ca="1" si="0"/>
        <v>#NAME?</v>
      </c>
      <c r="H135" s="8" t="s">
        <v>239</v>
      </c>
      <c r="I135" s="29" t="s">
        <v>240</v>
      </c>
      <c r="J135" s="9" t="str">
        <f t="shared" si="3"/>
        <v>Não</v>
      </c>
      <c r="K135" s="107">
        <v>45021</v>
      </c>
      <c r="L135" s="6"/>
      <c r="M135" s="6" t="s">
        <v>138</v>
      </c>
      <c r="N135" s="233">
        <v>1.4999999999999999E-2</v>
      </c>
      <c r="O135" s="9" t="s">
        <v>29</v>
      </c>
      <c r="P135" s="234">
        <v>0.1</v>
      </c>
      <c r="Q135" s="33"/>
      <c r="R135" s="33"/>
      <c r="S135" s="7" t="s">
        <v>220</v>
      </c>
      <c r="T135" s="6" t="s">
        <v>3233</v>
      </c>
      <c r="U135" s="6" t="s">
        <v>112</v>
      </c>
      <c r="V135" s="29" t="e">
        <f t="shared" ca="1" si="2"/>
        <v>#NAME?</v>
      </c>
      <c r="W135" s="29"/>
      <c r="X135" s="29"/>
      <c r="Y135" s="6" t="s">
        <v>330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5">
        <v>0</v>
      </c>
      <c r="CI135" s="35">
        <v>0</v>
      </c>
      <c r="CJ135" s="35">
        <v>0</v>
      </c>
      <c r="CK135" s="35" t="e">
        <f t="array" aca="1" ref="CK135" ca="1">_xludf.XLOOKUP(C135,'PL TOTAL D0'!H:H,'PL TOTAL D0'!I:I,"")</f>
        <v>#NAME?</v>
      </c>
    </row>
    <row r="136" spans="1:89" ht="15.75" customHeight="1">
      <c r="A136" s="41" t="s">
        <v>2996</v>
      </c>
      <c r="B136" s="3" t="s">
        <v>1224</v>
      </c>
      <c r="C136" s="9">
        <v>33712</v>
      </c>
      <c r="D136" s="9" t="s">
        <v>19</v>
      </c>
      <c r="E136" s="9" t="s">
        <v>20</v>
      </c>
      <c r="F136" s="9" t="s">
        <v>697</v>
      </c>
      <c r="G136" s="7" t="e">
        <f t="shared" ca="1" si="0"/>
        <v>#NAME?</v>
      </c>
      <c r="H136" s="8" t="s">
        <v>239</v>
      </c>
      <c r="I136" s="29" t="s">
        <v>519</v>
      </c>
      <c r="J136" s="9" t="str">
        <f t="shared" si="3"/>
        <v>Sim</v>
      </c>
      <c r="K136" s="107">
        <v>44677</v>
      </c>
      <c r="L136" s="7"/>
      <c r="M136" s="6" t="s">
        <v>100</v>
      </c>
      <c r="N136" s="10">
        <v>7.0000000000000001E-3</v>
      </c>
      <c r="O136" s="9" t="s">
        <v>41</v>
      </c>
      <c r="P136" s="234">
        <v>0</v>
      </c>
      <c r="Q136" s="108" t="s">
        <v>3234</v>
      </c>
      <c r="R136" s="108"/>
      <c r="S136" s="7" t="s">
        <v>220</v>
      </c>
      <c r="T136" s="6" t="s">
        <v>1227</v>
      </c>
      <c r="U136" s="6" t="s">
        <v>31</v>
      </c>
      <c r="V136" s="29" t="e">
        <f t="shared" ca="1" si="2"/>
        <v>#NAME?</v>
      </c>
      <c r="W136" s="29"/>
      <c r="X136" s="29"/>
      <c r="Y136" s="6" t="s">
        <v>222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5">
        <v>1571973.62</v>
      </c>
      <c r="CI136" s="35">
        <v>1712221.56</v>
      </c>
      <c r="CJ136" s="35">
        <v>1706615.68</v>
      </c>
      <c r="CK136" s="35" t="e">
        <f t="array" aca="1" ref="CK136" ca="1">_xludf.XLOOKUP(C136,'PL TOTAL D0'!H:H,'PL TOTAL D0'!I:I,"")</f>
        <v>#NAME?</v>
      </c>
    </row>
    <row r="137" spans="1:89" ht="15.75" customHeight="1">
      <c r="A137" s="41" t="s">
        <v>2996</v>
      </c>
      <c r="B137" s="14" t="s">
        <v>1224</v>
      </c>
      <c r="C137" s="9">
        <v>559558</v>
      </c>
      <c r="D137" s="9" t="s">
        <v>19</v>
      </c>
      <c r="E137" s="9" t="s">
        <v>20</v>
      </c>
      <c r="F137" s="6" t="s">
        <v>697</v>
      </c>
      <c r="G137" s="7" t="e">
        <f t="shared" ca="1" si="0"/>
        <v>#NAME?</v>
      </c>
      <c r="H137" s="8" t="s">
        <v>218</v>
      </c>
      <c r="I137" s="29" t="s">
        <v>41</v>
      </c>
      <c r="J137" s="9" t="str">
        <f t="shared" si="3"/>
        <v>Não</v>
      </c>
      <c r="K137" s="107">
        <v>44603</v>
      </c>
      <c r="L137" s="30">
        <v>44638</v>
      </c>
      <c r="M137" s="6" t="s">
        <v>100</v>
      </c>
      <c r="N137" s="10">
        <v>7.0000000000000001E-3</v>
      </c>
      <c r="O137" s="9" t="s">
        <v>41</v>
      </c>
      <c r="P137" s="234">
        <v>0</v>
      </c>
      <c r="Q137" s="108"/>
      <c r="R137" s="108"/>
      <c r="S137" s="7" t="s">
        <v>220</v>
      </c>
      <c r="T137" s="6" t="s">
        <v>1227</v>
      </c>
      <c r="U137" s="6" t="s">
        <v>31</v>
      </c>
      <c r="V137" s="29" t="e">
        <f t="shared" ca="1" si="2"/>
        <v>#NAME?</v>
      </c>
      <c r="W137" s="29"/>
      <c r="X137" s="29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3007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5">
        <v>0</v>
      </c>
      <c r="CI137" s="35">
        <v>0</v>
      </c>
      <c r="CJ137" s="35">
        <v>0</v>
      </c>
      <c r="CK137" s="35" t="e">
        <f t="array" aca="1" ref="CK137" ca="1">_xludf.XLOOKUP(C137,'PL TOTAL D0'!H:H,'PL TOTAL D0'!I:I,"")</f>
        <v>#NAME?</v>
      </c>
    </row>
    <row r="138" spans="1:89" ht="15.75" customHeight="1">
      <c r="A138" s="41" t="s">
        <v>2996</v>
      </c>
      <c r="B138" s="14" t="s">
        <v>1224</v>
      </c>
      <c r="C138" s="9">
        <v>559559</v>
      </c>
      <c r="D138" s="9" t="s">
        <v>19</v>
      </c>
      <c r="E138" s="9" t="s">
        <v>20</v>
      </c>
      <c r="F138" s="6" t="s">
        <v>697</v>
      </c>
      <c r="G138" s="7" t="e">
        <f t="shared" ca="1" si="0"/>
        <v>#NAME?</v>
      </c>
      <c r="H138" s="8" t="s">
        <v>218</v>
      </c>
      <c r="I138" s="29" t="s">
        <v>41</v>
      </c>
      <c r="J138" s="9" t="str">
        <f t="shared" si="3"/>
        <v>Não</v>
      </c>
      <c r="K138" s="107">
        <v>44603</v>
      </c>
      <c r="L138" s="30">
        <v>44638</v>
      </c>
      <c r="M138" s="7" t="s">
        <v>3221</v>
      </c>
      <c r="N138" s="10">
        <v>0.01</v>
      </c>
      <c r="O138" s="9" t="s">
        <v>41</v>
      </c>
      <c r="P138" s="234">
        <v>0</v>
      </c>
      <c r="Q138" s="108"/>
      <c r="R138" s="108"/>
      <c r="S138" s="7" t="s">
        <v>220</v>
      </c>
      <c r="T138" s="6" t="s">
        <v>1227</v>
      </c>
      <c r="U138" s="6" t="s">
        <v>31</v>
      </c>
      <c r="V138" s="29" t="e">
        <f t="shared" ca="1" si="2"/>
        <v>#NAME?</v>
      </c>
      <c r="W138" s="29"/>
      <c r="X138" s="29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3007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5">
        <v>0</v>
      </c>
      <c r="CI138" s="35">
        <v>0</v>
      </c>
      <c r="CJ138" s="35">
        <v>0</v>
      </c>
      <c r="CK138" s="35" t="e">
        <f t="array" aca="1" ref="CK138" ca="1">_xludf.XLOOKUP(C138,'PL TOTAL D0'!H:H,'PL TOTAL D0'!I:I,"")</f>
        <v>#NAME?</v>
      </c>
    </row>
    <row r="139" spans="1:89" ht="15.75" customHeight="1">
      <c r="A139" s="41" t="s">
        <v>2996</v>
      </c>
      <c r="B139" s="106" t="s">
        <v>3235</v>
      </c>
      <c r="C139" s="9">
        <v>484473</v>
      </c>
      <c r="D139" s="9" t="s">
        <v>19</v>
      </c>
      <c r="E139" s="9" t="s">
        <v>20</v>
      </c>
      <c r="F139" s="9" t="s">
        <v>290</v>
      </c>
      <c r="G139" s="7" t="e">
        <f t="shared" ca="1" si="0"/>
        <v>#NAME?</v>
      </c>
      <c r="H139" s="8" t="s">
        <v>218</v>
      </c>
      <c r="I139" s="29" t="s">
        <v>41</v>
      </c>
      <c r="J139" s="9" t="str">
        <f t="shared" si="3"/>
        <v>Não</v>
      </c>
      <c r="K139" s="232">
        <v>44263</v>
      </c>
      <c r="L139" s="76">
        <v>44911</v>
      </c>
      <c r="M139" s="6" t="s">
        <v>420</v>
      </c>
      <c r="N139" s="10">
        <v>0.02</v>
      </c>
      <c r="O139" s="9" t="s">
        <v>29</v>
      </c>
      <c r="P139" s="234">
        <v>0.2</v>
      </c>
      <c r="Q139" s="108"/>
      <c r="R139" s="108"/>
      <c r="S139" s="7" t="s">
        <v>220</v>
      </c>
      <c r="T139" s="9" t="s">
        <v>3236</v>
      </c>
      <c r="U139" s="6" t="s">
        <v>94</v>
      </c>
      <c r="V139" s="29" t="e">
        <f t="shared" ca="1" si="2"/>
        <v>#NAME?</v>
      </c>
      <c r="W139" s="29"/>
      <c r="X139" s="29"/>
      <c r="Y139" s="6" t="s">
        <v>330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5">
        <v>0</v>
      </c>
      <c r="CI139" s="35">
        <v>0</v>
      </c>
      <c r="CJ139" s="35">
        <v>0</v>
      </c>
      <c r="CK139" s="35" t="e">
        <f t="array" aca="1" ref="CK139" ca="1">_xludf.XLOOKUP(C139,'PL TOTAL D0'!H:H,'PL TOTAL D0'!I:I,"")</f>
        <v>#NAME?</v>
      </c>
    </row>
    <row r="140" spans="1:89" ht="15.75" customHeight="1">
      <c r="A140" s="41" t="s">
        <v>2996</v>
      </c>
      <c r="B140" s="3" t="s">
        <v>3237</v>
      </c>
      <c r="C140" s="9">
        <v>448760</v>
      </c>
      <c r="D140" s="9" t="s">
        <v>2998</v>
      </c>
      <c r="E140" s="9" t="s">
        <v>38</v>
      </c>
      <c r="F140" s="6" t="s">
        <v>2999</v>
      </c>
      <c r="G140" s="7" t="e">
        <f t="shared" ca="1" si="0"/>
        <v>#NAME?</v>
      </c>
      <c r="H140" s="8" t="s">
        <v>218</v>
      </c>
      <c r="I140" s="29" t="s">
        <v>41</v>
      </c>
      <c r="J140" s="9" t="str">
        <f t="shared" si="3"/>
        <v>Não</v>
      </c>
      <c r="K140" s="107">
        <v>43888</v>
      </c>
      <c r="L140" s="107">
        <v>44264</v>
      </c>
      <c r="M140" s="6" t="s">
        <v>138</v>
      </c>
      <c r="N140" s="10">
        <v>1.2E-2</v>
      </c>
      <c r="O140" s="9" t="s">
        <v>29</v>
      </c>
      <c r="P140" s="234">
        <v>0.1</v>
      </c>
      <c r="Q140" s="108"/>
      <c r="R140" s="108"/>
      <c r="S140" s="7" t="s">
        <v>220</v>
      </c>
      <c r="T140" s="6" t="s">
        <v>3153</v>
      </c>
      <c r="U140" s="6" t="s">
        <v>38</v>
      </c>
      <c r="V140" s="29" t="e">
        <f t="shared" ca="1" si="2"/>
        <v>#NAME?</v>
      </c>
      <c r="W140" s="29"/>
      <c r="X140" s="29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3007</v>
      </c>
      <c r="BH140" s="110">
        <v>0</v>
      </c>
      <c r="BI140" s="110" t="s">
        <v>3007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5">
        <v>0</v>
      </c>
      <c r="CI140" s="35">
        <v>0</v>
      </c>
      <c r="CJ140" s="35">
        <v>0</v>
      </c>
      <c r="CK140" s="35" t="e">
        <f t="array" aca="1" ref="CK140" ca="1">_xludf.XLOOKUP(C140,'PL TOTAL D0'!H:H,'PL TOTAL D0'!I:I,"")</f>
        <v>#NAME?</v>
      </c>
    </row>
    <row r="141" spans="1:89" ht="15.75" customHeight="1">
      <c r="A141" s="41" t="s">
        <v>2996</v>
      </c>
      <c r="B141" s="3" t="s">
        <v>3238</v>
      </c>
      <c r="C141" s="9">
        <v>80415</v>
      </c>
      <c r="D141" s="9" t="s">
        <v>19</v>
      </c>
      <c r="E141" s="9" t="s">
        <v>20</v>
      </c>
      <c r="F141" s="6" t="s">
        <v>290</v>
      </c>
      <c r="G141" s="7" t="e">
        <f t="shared" ca="1" si="0"/>
        <v>#NAME?</v>
      </c>
      <c r="H141" s="8" t="s">
        <v>218</v>
      </c>
      <c r="I141" s="29" t="s">
        <v>41</v>
      </c>
      <c r="J141" s="9" t="str">
        <f t="shared" si="3"/>
        <v>Não</v>
      </c>
      <c r="K141" s="107">
        <v>44272</v>
      </c>
      <c r="L141" s="107">
        <v>44595</v>
      </c>
      <c r="M141" s="6" t="s">
        <v>3239</v>
      </c>
      <c r="N141" s="10">
        <v>0.02</v>
      </c>
      <c r="O141" s="9" t="s">
        <v>29</v>
      </c>
      <c r="P141" s="234">
        <v>0.2</v>
      </c>
      <c r="Q141" s="235"/>
      <c r="R141" s="108"/>
      <c r="S141" s="7" t="s">
        <v>220</v>
      </c>
      <c r="T141" s="6" t="s">
        <v>3240</v>
      </c>
      <c r="U141" s="6" t="s">
        <v>94</v>
      </c>
      <c r="V141" s="29" t="e">
        <f t="shared" ca="1" si="2"/>
        <v>#NAME?</v>
      </c>
      <c r="W141" s="29"/>
      <c r="X141" s="29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3007</v>
      </c>
      <c r="BH141" s="110">
        <v>0</v>
      </c>
      <c r="BI141" s="110" t="s">
        <v>3007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5">
        <v>0</v>
      </c>
      <c r="CI141" s="35">
        <v>0</v>
      </c>
      <c r="CJ141" s="35">
        <v>0</v>
      </c>
      <c r="CK141" s="35" t="e">
        <f t="array" aca="1" ref="CK141" ca="1">_xludf.XLOOKUP(C141,'PL TOTAL D0'!H:H,'PL TOTAL D0'!I:I,"")</f>
        <v>#NAME?</v>
      </c>
    </row>
    <row r="142" spans="1:89" ht="15.75" customHeight="1">
      <c r="A142" s="41" t="s">
        <v>2996</v>
      </c>
      <c r="B142" s="14" t="s">
        <v>3241</v>
      </c>
      <c r="C142" s="9">
        <v>265807</v>
      </c>
      <c r="D142" s="9" t="s">
        <v>2998</v>
      </c>
      <c r="E142" s="9" t="s">
        <v>38</v>
      </c>
      <c r="F142" s="6" t="s">
        <v>3005</v>
      </c>
      <c r="G142" s="7" t="e">
        <f t="shared" ca="1" si="0"/>
        <v>#NAME?</v>
      </c>
      <c r="H142" s="8" t="s">
        <v>218</v>
      </c>
      <c r="I142" s="29" t="s">
        <v>41</v>
      </c>
      <c r="J142" s="9" t="str">
        <f t="shared" si="3"/>
        <v>Não</v>
      </c>
      <c r="K142" s="107">
        <v>43531</v>
      </c>
      <c r="L142" s="107">
        <v>43899</v>
      </c>
      <c r="M142" s="6" t="s">
        <v>132</v>
      </c>
      <c r="N142" s="10">
        <v>0.02</v>
      </c>
      <c r="O142" s="9" t="s">
        <v>260</v>
      </c>
      <c r="P142" s="234">
        <v>0.2</v>
      </c>
      <c r="Q142" s="108"/>
      <c r="R142" s="108"/>
      <c r="S142" s="7" t="s">
        <v>220</v>
      </c>
      <c r="T142" s="6" t="s">
        <v>3242</v>
      </c>
      <c r="U142" s="6" t="s">
        <v>38</v>
      </c>
      <c r="V142" s="29" t="e">
        <f t="shared" ca="1" si="2"/>
        <v>#NAME?</v>
      </c>
      <c r="W142" s="29"/>
      <c r="X142" s="29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3007</v>
      </c>
      <c r="BH142" s="110">
        <v>0</v>
      </c>
      <c r="BI142" s="110" t="s">
        <v>3007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5">
        <v>0</v>
      </c>
      <c r="CI142" s="35">
        <v>0</v>
      </c>
      <c r="CJ142" s="35">
        <v>0</v>
      </c>
      <c r="CK142" s="35" t="e">
        <f t="array" aca="1" ref="CK142" ca="1">_xludf.XLOOKUP(C142,'PL TOTAL D0'!H:H,'PL TOTAL D0'!I:I,"")</f>
        <v>#NAME?</v>
      </c>
    </row>
    <row r="143" spans="1:89" ht="15.75" customHeight="1">
      <c r="A143" s="41" t="s">
        <v>2996</v>
      </c>
      <c r="B143" s="3" t="s">
        <v>3241</v>
      </c>
      <c r="C143" s="9">
        <v>320105</v>
      </c>
      <c r="D143" s="9" t="s">
        <v>2998</v>
      </c>
      <c r="E143" s="9" t="s">
        <v>38</v>
      </c>
      <c r="F143" s="9" t="s">
        <v>3005</v>
      </c>
      <c r="G143" s="7" t="e">
        <f t="shared" ca="1" si="0"/>
        <v>#NAME?</v>
      </c>
      <c r="H143" s="8" t="s">
        <v>239</v>
      </c>
      <c r="I143" s="29" t="s">
        <v>240</v>
      </c>
      <c r="J143" s="9" t="str">
        <f t="shared" si="3"/>
        <v>Sim</v>
      </c>
      <c r="K143" s="232">
        <v>43531</v>
      </c>
      <c r="L143" s="6"/>
      <c r="M143" s="6" t="s">
        <v>291</v>
      </c>
      <c r="N143" s="10">
        <v>1.4999999999999999E-2</v>
      </c>
      <c r="O143" s="9" t="s">
        <v>41</v>
      </c>
      <c r="P143" s="234">
        <v>0</v>
      </c>
      <c r="Q143" s="108" t="s">
        <v>3243</v>
      </c>
      <c r="R143" s="235" t="s">
        <v>3244</v>
      </c>
      <c r="S143" s="7" t="s">
        <v>220</v>
      </c>
      <c r="T143" s="6" t="s">
        <v>3242</v>
      </c>
      <c r="U143" s="6" t="s">
        <v>38</v>
      </c>
      <c r="V143" s="29" t="e">
        <f t="shared" ca="1" si="2"/>
        <v>#NAME?</v>
      </c>
      <c r="W143" s="29"/>
      <c r="X143" s="29"/>
      <c r="Y143" s="6" t="s">
        <v>222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5">
        <v>0</v>
      </c>
      <c r="CI143" s="35">
        <v>0</v>
      </c>
      <c r="CJ143" s="35">
        <v>0</v>
      </c>
      <c r="CK143" s="35" t="e">
        <f t="array" aca="1" ref="CK143" ca="1">_xludf.XLOOKUP(C143,'PL TOTAL D0'!H:H,'PL TOTAL D0'!I:I,"")</f>
        <v>#NAME?</v>
      </c>
    </row>
    <row r="144" spans="1:89" ht="15.75" customHeight="1">
      <c r="A144" s="41" t="s">
        <v>2996</v>
      </c>
      <c r="B144" s="14" t="s">
        <v>3241</v>
      </c>
      <c r="C144" s="9">
        <v>577168</v>
      </c>
      <c r="D144" s="9" t="s">
        <v>2998</v>
      </c>
      <c r="E144" s="9" t="s">
        <v>38</v>
      </c>
      <c r="F144" s="6" t="s">
        <v>3005</v>
      </c>
      <c r="G144" s="7" t="e">
        <f t="shared" ca="1" si="0"/>
        <v>#NAME?</v>
      </c>
      <c r="H144" s="8" t="s">
        <v>218</v>
      </c>
      <c r="I144" s="29" t="s">
        <v>41</v>
      </c>
      <c r="J144" s="9" t="str">
        <f t="shared" si="3"/>
        <v>Não</v>
      </c>
      <c r="K144" s="107">
        <v>43550</v>
      </c>
      <c r="L144" s="107">
        <v>43899</v>
      </c>
      <c r="M144" s="6" t="s">
        <v>132</v>
      </c>
      <c r="N144" s="10">
        <v>2.5000000000000001E-2</v>
      </c>
      <c r="O144" s="9" t="s">
        <v>260</v>
      </c>
      <c r="P144" s="234">
        <v>0.2</v>
      </c>
      <c r="Q144" s="108"/>
      <c r="R144" s="108"/>
      <c r="S144" s="7" t="s">
        <v>220</v>
      </c>
      <c r="T144" s="6" t="s">
        <v>3242</v>
      </c>
      <c r="U144" s="6" t="s">
        <v>38</v>
      </c>
      <c r="V144" s="29" t="e">
        <f t="shared" ca="1" si="2"/>
        <v>#NAME?</v>
      </c>
      <c r="W144" s="29"/>
      <c r="X144" s="29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3007</v>
      </c>
      <c r="BH144" s="110">
        <v>0</v>
      </c>
      <c r="BI144" s="110" t="s">
        <v>3007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5">
        <v>0</v>
      </c>
      <c r="CI144" s="35">
        <v>0</v>
      </c>
      <c r="CJ144" s="35">
        <v>0</v>
      </c>
      <c r="CK144" s="35" t="e">
        <f t="array" aca="1" ref="CK144" ca="1">_xludf.XLOOKUP(C144,'PL TOTAL D0'!H:H,'PL TOTAL D0'!I:I,"")</f>
        <v>#NAME?</v>
      </c>
    </row>
    <row r="145" spans="1:89" ht="15.75" customHeight="1">
      <c r="A145" s="41" t="s">
        <v>2996</v>
      </c>
      <c r="B145" s="14" t="s">
        <v>3245</v>
      </c>
      <c r="C145" s="9">
        <v>443081</v>
      </c>
      <c r="D145" s="9" t="s">
        <v>3063</v>
      </c>
      <c r="E145" s="9" t="s">
        <v>38</v>
      </c>
      <c r="F145" s="6" t="s">
        <v>3063</v>
      </c>
      <c r="G145" s="7" t="e">
        <f t="shared" ca="1" si="0"/>
        <v>#NAME?</v>
      </c>
      <c r="H145" s="8" t="s">
        <v>218</v>
      </c>
      <c r="I145" s="29" t="s">
        <v>41</v>
      </c>
      <c r="J145" s="9" t="str">
        <f t="shared" si="3"/>
        <v>Não</v>
      </c>
      <c r="K145" s="107">
        <v>43875</v>
      </c>
      <c r="L145" s="107">
        <v>44634</v>
      </c>
      <c r="M145" s="6" t="s">
        <v>132</v>
      </c>
      <c r="N145" s="10">
        <v>2.5000000000000001E-2</v>
      </c>
      <c r="O145" s="9" t="s">
        <v>260</v>
      </c>
      <c r="P145" s="234">
        <v>0.2</v>
      </c>
      <c r="Q145" s="108"/>
      <c r="R145" s="108"/>
      <c r="S145" s="7" t="s">
        <v>220</v>
      </c>
      <c r="T145" s="6" t="s">
        <v>3246</v>
      </c>
      <c r="U145" s="6" t="s">
        <v>38</v>
      </c>
      <c r="V145" s="29" t="e">
        <f t="shared" ca="1" si="2"/>
        <v>#NAME?</v>
      </c>
      <c r="W145" s="29"/>
      <c r="X145" s="29"/>
      <c r="Y145" s="6" t="s">
        <v>330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3007</v>
      </c>
      <c r="BH145" s="110">
        <v>0</v>
      </c>
      <c r="BI145" s="110" t="s">
        <v>3007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5">
        <v>0</v>
      </c>
      <c r="CI145" s="35">
        <v>0</v>
      </c>
      <c r="CJ145" s="35">
        <v>0</v>
      </c>
      <c r="CK145" s="35" t="e">
        <f t="array" aca="1" ref="CK145" ca="1">_xludf.XLOOKUP(C145,'PL TOTAL D0'!H:H,'PL TOTAL D0'!I:I,"")</f>
        <v>#NAME?</v>
      </c>
    </row>
    <row r="146" spans="1:89" ht="15.75" customHeight="1">
      <c r="A146" s="41" t="s">
        <v>2996</v>
      </c>
      <c r="B146" s="14" t="s">
        <v>1256</v>
      </c>
      <c r="C146" s="9">
        <v>436161</v>
      </c>
      <c r="D146" s="9" t="s">
        <v>19</v>
      </c>
      <c r="E146" s="9" t="s">
        <v>20</v>
      </c>
      <c r="F146" s="9" t="s">
        <v>339</v>
      </c>
      <c r="G146" s="7" t="e">
        <f t="shared" ca="1" si="0"/>
        <v>#NAME?</v>
      </c>
      <c r="H146" s="8" t="s">
        <v>239</v>
      </c>
      <c r="I146" s="29" t="s">
        <v>240</v>
      </c>
      <c r="J146" s="9" t="str">
        <f t="shared" si="3"/>
        <v>Não</v>
      </c>
      <c r="K146" s="30">
        <v>44421</v>
      </c>
      <c r="L146" s="6"/>
      <c r="M146" s="6" t="s">
        <v>138</v>
      </c>
      <c r="N146" s="10">
        <v>1.4999999999999999E-2</v>
      </c>
      <c r="O146" s="9" t="s">
        <v>29</v>
      </c>
      <c r="P146" s="234">
        <v>0.1</v>
      </c>
      <c r="Q146" s="28"/>
      <c r="R146" s="33" t="s">
        <v>3247</v>
      </c>
      <c r="S146" s="7" t="s">
        <v>220</v>
      </c>
      <c r="T146" s="6" t="s">
        <v>1258</v>
      </c>
      <c r="U146" s="6" t="s">
        <v>94</v>
      </c>
      <c r="V146" s="29" t="e">
        <f t="shared" ca="1" si="2"/>
        <v>#NAME?</v>
      </c>
      <c r="W146" s="29"/>
      <c r="X146" s="29"/>
      <c r="Y146" s="6" t="s">
        <v>330</v>
      </c>
      <c r="Z146" s="6"/>
      <c r="AA146" s="107">
        <v>44421</v>
      </c>
      <c r="AB146" s="6">
        <v>49075100003718</v>
      </c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5">
        <v>0</v>
      </c>
      <c r="CI146" s="35">
        <v>0</v>
      </c>
      <c r="CJ146" s="35">
        <v>0</v>
      </c>
      <c r="CK146" s="35" t="e">
        <f t="array" aca="1" ref="CK146" ca="1">_xludf.XLOOKUP(C146,'PL TOTAL D0'!H:H,'PL TOTAL D0'!I:I,"")</f>
        <v>#NAME?</v>
      </c>
    </row>
    <row r="147" spans="1:89" ht="15.75" customHeight="1">
      <c r="A147" s="41" t="s">
        <v>2996</v>
      </c>
      <c r="B147" s="14" t="s">
        <v>3248</v>
      </c>
      <c r="C147" s="9">
        <v>457585</v>
      </c>
      <c r="D147" s="9" t="s">
        <v>19</v>
      </c>
      <c r="E147" s="9" t="s">
        <v>20</v>
      </c>
      <c r="F147" s="6" t="s">
        <v>339</v>
      </c>
      <c r="G147" s="7" t="e">
        <f t="shared" ca="1" si="0"/>
        <v>#NAME?</v>
      </c>
      <c r="H147" s="8" t="s">
        <v>218</v>
      </c>
      <c r="I147" s="29" t="s">
        <v>41</v>
      </c>
      <c r="J147" s="9" t="str">
        <f t="shared" si="3"/>
        <v>Não</v>
      </c>
      <c r="K147" s="107">
        <v>44503</v>
      </c>
      <c r="L147" s="30">
        <v>44602</v>
      </c>
      <c r="M147" s="6" t="s">
        <v>138</v>
      </c>
      <c r="N147" s="10">
        <v>1.4999999999999999E-2</v>
      </c>
      <c r="O147" s="9" t="s">
        <v>29</v>
      </c>
      <c r="P147" s="234">
        <v>0.1</v>
      </c>
      <c r="Q147" s="108"/>
      <c r="R147" s="108"/>
      <c r="S147" s="7" t="s">
        <v>220</v>
      </c>
      <c r="T147" s="6" t="s">
        <v>3249</v>
      </c>
      <c r="U147" s="6" t="s">
        <v>94</v>
      </c>
      <c r="V147" s="29" t="e">
        <f t="shared" ca="1" si="2"/>
        <v>#NAME?</v>
      </c>
      <c r="W147" s="29"/>
      <c r="X147" s="29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3007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5">
        <v>0</v>
      </c>
      <c r="CI147" s="35">
        <v>0</v>
      </c>
      <c r="CJ147" s="35">
        <v>0</v>
      </c>
      <c r="CK147" s="35" t="e">
        <f t="array" aca="1" ref="CK147" ca="1">_xludf.XLOOKUP(C147,'PL TOTAL D0'!H:H,'PL TOTAL D0'!I:I,"")</f>
        <v>#NAME?</v>
      </c>
    </row>
    <row r="148" spans="1:89" ht="15.75" customHeight="1">
      <c r="A148" s="41" t="s">
        <v>2996</v>
      </c>
      <c r="B148" s="14" t="s">
        <v>3248</v>
      </c>
      <c r="C148" s="9">
        <v>457610</v>
      </c>
      <c r="D148" s="9" t="s">
        <v>19</v>
      </c>
      <c r="E148" s="9" t="s">
        <v>20</v>
      </c>
      <c r="F148" s="6" t="s">
        <v>339</v>
      </c>
      <c r="G148" s="7" t="e">
        <f t="shared" ca="1" si="0"/>
        <v>#NAME?</v>
      </c>
      <c r="H148" s="8" t="s">
        <v>218</v>
      </c>
      <c r="I148" s="29" t="s">
        <v>41</v>
      </c>
      <c r="J148" s="9" t="str">
        <f t="shared" si="3"/>
        <v>Não</v>
      </c>
      <c r="K148" s="107">
        <v>44503</v>
      </c>
      <c r="L148" s="30">
        <v>44602</v>
      </c>
      <c r="M148" s="6" t="s">
        <v>138</v>
      </c>
      <c r="N148" s="10">
        <v>1.4999999999999999E-2</v>
      </c>
      <c r="O148" s="9" t="s">
        <v>29</v>
      </c>
      <c r="P148" s="234">
        <v>0.1</v>
      </c>
      <c r="Q148" s="108"/>
      <c r="R148" s="108"/>
      <c r="S148" s="7" t="s">
        <v>220</v>
      </c>
      <c r="T148" s="6" t="s">
        <v>3249</v>
      </c>
      <c r="U148" s="6" t="s">
        <v>94</v>
      </c>
      <c r="V148" s="29" t="e">
        <f t="shared" ca="1" si="2"/>
        <v>#NAME?</v>
      </c>
      <c r="W148" s="29"/>
      <c r="X148" s="29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3007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5">
        <v>0</v>
      </c>
      <c r="CI148" s="35">
        <v>0</v>
      </c>
      <c r="CJ148" s="35">
        <v>0</v>
      </c>
      <c r="CK148" s="35" t="e">
        <f t="array" aca="1" ref="CK148" ca="1">_xludf.XLOOKUP(C148,'PL TOTAL D0'!H:H,'PL TOTAL D0'!I:I,"")</f>
        <v>#NAME?</v>
      </c>
    </row>
    <row r="149" spans="1:89" ht="15.75" customHeight="1">
      <c r="A149" s="41" t="s">
        <v>2996</v>
      </c>
      <c r="B149" s="14" t="s">
        <v>3248</v>
      </c>
      <c r="C149" s="9">
        <v>457613</v>
      </c>
      <c r="D149" s="9" t="s">
        <v>19</v>
      </c>
      <c r="E149" s="9" t="s">
        <v>20</v>
      </c>
      <c r="F149" s="6" t="s">
        <v>339</v>
      </c>
      <c r="G149" s="7" t="e">
        <f t="shared" ca="1" si="0"/>
        <v>#NAME?</v>
      </c>
      <c r="H149" s="8" t="s">
        <v>218</v>
      </c>
      <c r="I149" s="29" t="s">
        <v>41</v>
      </c>
      <c r="J149" s="9" t="str">
        <f t="shared" si="3"/>
        <v>Não</v>
      </c>
      <c r="K149" s="107">
        <v>44503</v>
      </c>
      <c r="L149" s="30">
        <v>44602</v>
      </c>
      <c r="M149" s="6" t="s">
        <v>138</v>
      </c>
      <c r="N149" s="10">
        <v>1.4999999999999999E-2</v>
      </c>
      <c r="O149" s="9" t="s">
        <v>29</v>
      </c>
      <c r="P149" s="234">
        <v>0.1</v>
      </c>
      <c r="Q149" s="108"/>
      <c r="R149" s="108"/>
      <c r="S149" s="7" t="s">
        <v>220</v>
      </c>
      <c r="T149" s="6" t="s">
        <v>3249</v>
      </c>
      <c r="U149" s="6" t="s">
        <v>94</v>
      </c>
      <c r="V149" s="29" t="e">
        <f t="shared" ca="1" si="2"/>
        <v>#NAME?</v>
      </c>
      <c r="W149" s="29"/>
      <c r="X149" s="29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3007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5">
        <v>0</v>
      </c>
      <c r="CI149" s="35">
        <v>0</v>
      </c>
      <c r="CJ149" s="35">
        <v>0</v>
      </c>
      <c r="CK149" s="35" t="e">
        <f t="array" aca="1" ref="CK149" ca="1">_xludf.XLOOKUP(C149,'PL TOTAL D0'!H:H,'PL TOTAL D0'!I:I,"")</f>
        <v>#NAME?</v>
      </c>
    </row>
    <row r="150" spans="1:89" ht="15.75" customHeight="1">
      <c r="A150" s="41" t="s">
        <v>2996</v>
      </c>
      <c r="B150" s="14" t="s">
        <v>3248</v>
      </c>
      <c r="C150" s="9">
        <v>457618</v>
      </c>
      <c r="D150" s="9" t="s">
        <v>19</v>
      </c>
      <c r="E150" s="9" t="s">
        <v>20</v>
      </c>
      <c r="F150" s="6" t="s">
        <v>339</v>
      </c>
      <c r="G150" s="7" t="e">
        <f t="shared" ca="1" si="0"/>
        <v>#NAME?</v>
      </c>
      <c r="H150" s="8" t="s">
        <v>218</v>
      </c>
      <c r="I150" s="29" t="s">
        <v>41</v>
      </c>
      <c r="J150" s="9" t="str">
        <f t="shared" si="3"/>
        <v>Não</v>
      </c>
      <c r="K150" s="107">
        <v>44503</v>
      </c>
      <c r="L150" s="30">
        <v>44602</v>
      </c>
      <c r="M150" s="6" t="s">
        <v>138</v>
      </c>
      <c r="N150" s="10">
        <v>1.4999999999999999E-2</v>
      </c>
      <c r="O150" s="9" t="s">
        <v>29</v>
      </c>
      <c r="P150" s="234">
        <v>0.1</v>
      </c>
      <c r="Q150" s="108"/>
      <c r="R150" s="108"/>
      <c r="S150" s="7" t="s">
        <v>220</v>
      </c>
      <c r="T150" s="6" t="s">
        <v>3249</v>
      </c>
      <c r="U150" s="6" t="s">
        <v>94</v>
      </c>
      <c r="V150" s="29" t="e">
        <f t="shared" ca="1" si="2"/>
        <v>#NAME?</v>
      </c>
      <c r="W150" s="29"/>
      <c r="X150" s="29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3007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5">
        <v>0</v>
      </c>
      <c r="CI150" s="35">
        <v>0</v>
      </c>
      <c r="CJ150" s="35">
        <v>0</v>
      </c>
      <c r="CK150" s="35" t="e">
        <f t="array" aca="1" ref="CK150" ca="1">_xludf.XLOOKUP(C150,'PL TOTAL D0'!H:H,'PL TOTAL D0'!I:I,"")</f>
        <v>#NAME?</v>
      </c>
    </row>
    <row r="151" spans="1:89" ht="15.75" customHeight="1">
      <c r="A151" s="41" t="s">
        <v>2996</v>
      </c>
      <c r="B151" s="3" t="s">
        <v>3250</v>
      </c>
      <c r="C151" s="9">
        <v>457618</v>
      </c>
      <c r="D151" s="9" t="s">
        <v>19</v>
      </c>
      <c r="E151" s="9" t="s">
        <v>20</v>
      </c>
      <c r="F151" s="7" t="s">
        <v>290</v>
      </c>
      <c r="G151" s="7" t="e">
        <f t="shared" ca="1" si="0"/>
        <v>#NAME?</v>
      </c>
      <c r="H151" s="8" t="s">
        <v>218</v>
      </c>
      <c r="I151" s="29" t="s">
        <v>41</v>
      </c>
      <c r="J151" s="9" t="str">
        <f t="shared" si="3"/>
        <v>Não</v>
      </c>
      <c r="K151" s="30">
        <v>44333</v>
      </c>
      <c r="L151" s="76">
        <v>44512</v>
      </c>
      <c r="M151" s="6" t="s">
        <v>138</v>
      </c>
      <c r="N151" s="31">
        <v>1.4999999999999999E-2</v>
      </c>
      <c r="O151" s="9" t="s">
        <v>29</v>
      </c>
      <c r="P151" s="234">
        <v>0.1</v>
      </c>
      <c r="Q151" s="47"/>
      <c r="R151" s="47"/>
      <c r="S151" s="7" t="s">
        <v>220</v>
      </c>
      <c r="T151" s="6" t="s">
        <v>3251</v>
      </c>
      <c r="U151" s="7" t="s">
        <v>94</v>
      </c>
      <c r="V151" s="29" t="e">
        <f t="shared" ca="1" si="2"/>
        <v>#NAME?</v>
      </c>
      <c r="W151" s="29"/>
      <c r="X151" s="29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5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3007</v>
      </c>
      <c r="BH151" s="132">
        <v>0</v>
      </c>
      <c r="BI151" s="132" t="s">
        <v>3007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5">
        <v>0</v>
      </c>
      <c r="CI151" s="35">
        <v>0</v>
      </c>
      <c r="CJ151" s="35">
        <v>0</v>
      </c>
      <c r="CK151" s="35" t="e">
        <f t="array" aca="1" ref="CK151" ca="1">_xludf.XLOOKUP(C151,'PL TOTAL D0'!H:H,'PL TOTAL D0'!I:I,"")</f>
        <v>#NAME?</v>
      </c>
    </row>
    <row r="152" spans="1:89" ht="15.75" customHeight="1">
      <c r="A152" s="41" t="s">
        <v>2996</v>
      </c>
      <c r="B152" s="3" t="s">
        <v>3252</v>
      </c>
      <c r="C152" s="9">
        <v>446642</v>
      </c>
      <c r="D152" s="9" t="s">
        <v>2998</v>
      </c>
      <c r="E152" s="9" t="s">
        <v>38</v>
      </c>
      <c r="F152" s="6" t="s">
        <v>2999</v>
      </c>
      <c r="G152" s="7" t="e">
        <f t="shared" ca="1" si="0"/>
        <v>#NAME?</v>
      </c>
      <c r="H152" s="8" t="s">
        <v>218</v>
      </c>
      <c r="I152" s="29" t="s">
        <v>41</v>
      </c>
      <c r="J152" s="9" t="str">
        <f t="shared" si="3"/>
        <v>Não</v>
      </c>
      <c r="K152" s="107">
        <v>43859</v>
      </c>
      <c r="L152" s="107">
        <v>44418</v>
      </c>
      <c r="M152" s="6" t="s">
        <v>28</v>
      </c>
      <c r="N152" s="10">
        <v>1.2E-2</v>
      </c>
      <c r="O152" s="9" t="s">
        <v>41</v>
      </c>
      <c r="P152" s="234">
        <v>0</v>
      </c>
      <c r="Q152" s="108"/>
      <c r="R152" s="108"/>
      <c r="S152" s="7" t="s">
        <v>220</v>
      </c>
      <c r="T152" s="6" t="s">
        <v>3253</v>
      </c>
      <c r="U152" s="6" t="s">
        <v>38</v>
      </c>
      <c r="V152" s="29" t="e">
        <f t="shared" ca="1" si="2"/>
        <v>#NAME?</v>
      </c>
      <c r="W152" s="29"/>
      <c r="X152" s="29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3007</v>
      </c>
      <c r="BH152" s="110">
        <v>0</v>
      </c>
      <c r="BI152" s="110" t="s">
        <v>3007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5">
        <v>0</v>
      </c>
      <c r="CI152" s="35">
        <v>0</v>
      </c>
      <c r="CJ152" s="35">
        <v>0</v>
      </c>
      <c r="CK152" s="35" t="e">
        <f t="array" aca="1" ref="CK152" ca="1">_xludf.XLOOKUP(C152,'PL TOTAL D0'!H:H,'PL TOTAL D0'!I:I,"")</f>
        <v>#NAME?</v>
      </c>
    </row>
    <row r="153" spans="1:89" ht="15.75" customHeight="1">
      <c r="A153" s="41" t="s">
        <v>2996</v>
      </c>
      <c r="B153" s="14" t="s">
        <v>3254</v>
      </c>
      <c r="C153" s="9">
        <v>319476</v>
      </c>
      <c r="D153" s="9" t="s">
        <v>19</v>
      </c>
      <c r="E153" s="9" t="s">
        <v>38</v>
      </c>
      <c r="F153" s="6" t="s">
        <v>99</v>
      </c>
      <c r="G153" s="7" t="e">
        <f t="shared" ca="1" si="0"/>
        <v>#NAME?</v>
      </c>
      <c r="H153" s="8" t="s">
        <v>218</v>
      </c>
      <c r="I153" s="29" t="s">
        <v>41</v>
      </c>
      <c r="J153" s="9" t="str">
        <f t="shared" si="3"/>
        <v>Não</v>
      </c>
      <c r="K153" s="239">
        <v>43420</v>
      </c>
      <c r="L153" s="107">
        <v>44309</v>
      </c>
      <c r="M153" s="6" t="s">
        <v>420</v>
      </c>
      <c r="N153" s="10">
        <v>0.01</v>
      </c>
      <c r="O153" s="9" t="s">
        <v>29</v>
      </c>
      <c r="P153" s="234">
        <v>0.2</v>
      </c>
      <c r="Q153" s="258"/>
      <c r="R153" s="108" t="s">
        <v>3255</v>
      </c>
      <c r="S153" s="7" t="s">
        <v>220</v>
      </c>
      <c r="T153" s="6" t="s">
        <v>3256</v>
      </c>
      <c r="U153" s="6" t="s">
        <v>38</v>
      </c>
      <c r="V153" s="29" t="e">
        <f t="shared" ca="1" si="2"/>
        <v>#NAME?</v>
      </c>
      <c r="W153" s="29"/>
      <c r="X153" s="29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3007</v>
      </c>
      <c r="BH153" s="110">
        <v>0</v>
      </c>
      <c r="BI153" s="110" t="s">
        <v>3007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5">
        <v>0</v>
      </c>
      <c r="CI153" s="35">
        <v>0</v>
      </c>
      <c r="CJ153" s="35">
        <v>0</v>
      </c>
      <c r="CK153" s="35" t="e">
        <f t="array" aca="1" ref="CK153" ca="1">_xludf.XLOOKUP(C153,'PL TOTAL D0'!H:H,'PL TOTAL D0'!I:I,"")</f>
        <v>#NAME?</v>
      </c>
    </row>
    <row r="154" spans="1:89" ht="15.75" customHeight="1">
      <c r="A154" s="41" t="s">
        <v>2996</v>
      </c>
      <c r="B154" s="3" t="s">
        <v>3257</v>
      </c>
      <c r="C154" s="9">
        <v>466570</v>
      </c>
      <c r="D154" s="9" t="s">
        <v>19</v>
      </c>
      <c r="E154" s="9" t="s">
        <v>20</v>
      </c>
      <c r="F154" s="9" t="s">
        <v>290</v>
      </c>
      <c r="G154" s="7" t="e">
        <f t="shared" ca="1" si="0"/>
        <v>#NAME?</v>
      </c>
      <c r="H154" s="8" t="s">
        <v>218</v>
      </c>
      <c r="I154" s="29" t="s">
        <v>41</v>
      </c>
      <c r="J154" s="9" t="str">
        <f t="shared" si="3"/>
        <v>Não</v>
      </c>
      <c r="K154" s="232">
        <v>44321</v>
      </c>
      <c r="L154" s="107">
        <v>44950</v>
      </c>
      <c r="M154" s="6" t="s">
        <v>138</v>
      </c>
      <c r="N154" s="31">
        <v>1.4999999999999999E-2</v>
      </c>
      <c r="O154" s="9" t="s">
        <v>29</v>
      </c>
      <c r="P154" s="234">
        <v>0.1</v>
      </c>
      <c r="Q154" s="33"/>
      <c r="R154" s="33"/>
      <c r="S154" s="7" t="s">
        <v>220</v>
      </c>
      <c r="T154" s="6" t="s">
        <v>3258</v>
      </c>
      <c r="U154" s="6" t="s">
        <v>94</v>
      </c>
      <c r="V154" s="29" t="e">
        <f t="shared" ca="1" si="2"/>
        <v>#NAME?</v>
      </c>
      <c r="W154" s="29"/>
      <c r="X154" s="29"/>
      <c r="Y154" s="6" t="s">
        <v>330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5">
        <v>0</v>
      </c>
      <c r="CI154" s="35">
        <v>0</v>
      </c>
      <c r="CJ154" s="35">
        <v>0</v>
      </c>
      <c r="CK154" s="35" t="e">
        <f t="array" aca="1" ref="CK154" ca="1">_xludf.XLOOKUP(C154,'PL TOTAL D0'!H:H,'PL TOTAL D0'!I:I,"")</f>
        <v>#NAME?</v>
      </c>
    </row>
    <row r="155" spans="1:89" ht="15.75" customHeight="1">
      <c r="A155" s="41" t="s">
        <v>2996</v>
      </c>
      <c r="B155" s="3" t="s">
        <v>3259</v>
      </c>
      <c r="C155" s="9">
        <v>457787</v>
      </c>
      <c r="D155" s="9" t="s">
        <v>19</v>
      </c>
      <c r="E155" s="9" t="s">
        <v>20</v>
      </c>
      <c r="F155" s="6" t="s">
        <v>339</v>
      </c>
      <c r="G155" s="7" t="e">
        <f t="shared" ca="1" si="0"/>
        <v>#NAME?</v>
      </c>
      <c r="H155" s="8" t="s">
        <v>218</v>
      </c>
      <c r="I155" s="29" t="s">
        <v>41</v>
      </c>
      <c r="J155" s="9" t="str">
        <f t="shared" si="3"/>
        <v>Não</v>
      </c>
      <c r="K155" s="107">
        <v>44319</v>
      </c>
      <c r="L155" s="76">
        <v>44487</v>
      </c>
      <c r="M155" s="6" t="s">
        <v>420</v>
      </c>
      <c r="N155" s="10">
        <v>0.02</v>
      </c>
      <c r="O155" s="9" t="s">
        <v>29</v>
      </c>
      <c r="P155" s="234">
        <v>0.2</v>
      </c>
      <c r="Q155" s="108"/>
      <c r="R155" s="108"/>
      <c r="S155" s="7" t="s">
        <v>220</v>
      </c>
      <c r="T155" s="6" t="s">
        <v>3260</v>
      </c>
      <c r="U155" s="6" t="s">
        <v>94</v>
      </c>
      <c r="V155" s="29" t="e">
        <f t="shared" ca="1" si="2"/>
        <v>#NAME?</v>
      </c>
      <c r="W155" s="29"/>
      <c r="X155" s="29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3007</v>
      </c>
      <c r="BH155" s="110">
        <v>0</v>
      </c>
      <c r="BI155" s="110" t="s">
        <v>3007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5">
        <v>0</v>
      </c>
      <c r="CI155" s="35">
        <v>0</v>
      </c>
      <c r="CJ155" s="35">
        <v>0</v>
      </c>
      <c r="CK155" s="35" t="e">
        <f t="array" aca="1" ref="CK155" ca="1">_xludf.XLOOKUP(C155,'PL TOTAL D0'!H:H,'PL TOTAL D0'!I:I,"")</f>
        <v>#NAME?</v>
      </c>
    </row>
    <row r="156" spans="1:89" ht="15.75" customHeight="1">
      <c r="A156" s="41" t="s">
        <v>2996</v>
      </c>
      <c r="B156" s="41" t="s">
        <v>3261</v>
      </c>
      <c r="C156" s="9">
        <v>47285</v>
      </c>
      <c r="D156" s="9" t="s">
        <v>19</v>
      </c>
      <c r="E156" s="9" t="s">
        <v>20</v>
      </c>
      <c r="F156" s="6" t="s">
        <v>339</v>
      </c>
      <c r="G156" s="7" t="e">
        <f t="shared" ca="1" si="0"/>
        <v>#NAME?</v>
      </c>
      <c r="H156" s="8" t="s">
        <v>239</v>
      </c>
      <c r="I156" s="29" t="s">
        <v>240</v>
      </c>
      <c r="J156" s="9" t="str">
        <f t="shared" si="3"/>
        <v>Sim</v>
      </c>
      <c r="K156" s="232">
        <v>44665</v>
      </c>
      <c r="L156" s="6"/>
      <c r="M156" s="6" t="s">
        <v>420</v>
      </c>
      <c r="N156" s="233">
        <v>0.02</v>
      </c>
      <c r="O156" s="9" t="s">
        <v>29</v>
      </c>
      <c r="P156" s="234">
        <v>0.2</v>
      </c>
      <c r="Q156" s="108" t="s">
        <v>3262</v>
      </c>
      <c r="R156" s="108"/>
      <c r="S156" s="7" t="s">
        <v>220</v>
      </c>
      <c r="T156" s="9" t="s">
        <v>3263</v>
      </c>
      <c r="U156" s="6" t="s">
        <v>94</v>
      </c>
      <c r="V156" s="29" t="e">
        <f t="shared" ca="1" si="2"/>
        <v>#NAME?</v>
      </c>
      <c r="W156" s="29"/>
      <c r="X156" s="29"/>
      <c r="Y156" s="6" t="s">
        <v>330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5">
        <v>76.5</v>
      </c>
      <c r="CI156" s="35">
        <v>68.459999999999994</v>
      </c>
      <c r="CJ156" s="35">
        <v>68.459999999999994</v>
      </c>
      <c r="CK156" s="35" t="e">
        <f t="array" aca="1" ref="CK156" ca="1">_xludf.XLOOKUP(C156,'PL TOTAL D0'!H:H,'PL TOTAL D0'!I:I,"")</f>
        <v>#NAME?</v>
      </c>
    </row>
    <row r="157" spans="1:89" ht="15.75" customHeight="1">
      <c r="A157" s="41" t="s">
        <v>2996</v>
      </c>
      <c r="B157" s="41" t="s">
        <v>3264</v>
      </c>
      <c r="C157" s="9">
        <v>434550</v>
      </c>
      <c r="D157" s="9" t="s">
        <v>2998</v>
      </c>
      <c r="E157" s="9" t="s">
        <v>38</v>
      </c>
      <c r="F157" s="9" t="s">
        <v>2999</v>
      </c>
      <c r="G157" s="7" t="e">
        <f t="shared" ca="1" si="0"/>
        <v>#NAME?</v>
      </c>
      <c r="H157" s="8" t="s">
        <v>239</v>
      </c>
      <c r="I157" s="29" t="s">
        <v>240</v>
      </c>
      <c r="J157" s="9" t="str">
        <f t="shared" si="3"/>
        <v>Sim</v>
      </c>
      <c r="K157" s="232">
        <v>43703</v>
      </c>
      <c r="L157" s="6"/>
      <c r="M157" s="6" t="s">
        <v>138</v>
      </c>
      <c r="N157" s="233">
        <v>0.01</v>
      </c>
      <c r="O157" s="9" t="s">
        <v>29</v>
      </c>
      <c r="P157" s="234">
        <v>0.1</v>
      </c>
      <c r="Q157" s="108" t="s">
        <v>3022</v>
      </c>
      <c r="R157" s="235" t="s">
        <v>3265</v>
      </c>
      <c r="S157" s="7" t="s">
        <v>220</v>
      </c>
      <c r="T157" s="9" t="s">
        <v>3266</v>
      </c>
      <c r="U157" s="6" t="s">
        <v>124</v>
      </c>
      <c r="V157" s="29" t="e">
        <f t="shared" ca="1" si="2"/>
        <v>#NAME?</v>
      </c>
      <c r="W157" s="29"/>
      <c r="X157" s="29"/>
      <c r="Y157" s="6" t="s">
        <v>330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5">
        <v>0</v>
      </c>
      <c r="CI157" s="35">
        <v>0</v>
      </c>
      <c r="CJ157" s="35">
        <v>0</v>
      </c>
      <c r="CK157" s="35" t="e">
        <f t="array" aca="1" ref="CK157" ca="1">_xludf.XLOOKUP(C157,'PL TOTAL D0'!H:H,'PL TOTAL D0'!I:I,"")</f>
        <v>#NAME?</v>
      </c>
    </row>
    <row r="158" spans="1:89" ht="15.75" customHeight="1">
      <c r="A158" s="41" t="s">
        <v>2996</v>
      </c>
      <c r="B158" s="41" t="s">
        <v>3264</v>
      </c>
      <c r="C158" s="9">
        <v>463906</v>
      </c>
      <c r="D158" s="9" t="s">
        <v>2998</v>
      </c>
      <c r="E158" s="9" t="s">
        <v>38</v>
      </c>
      <c r="F158" s="9" t="s">
        <v>2999</v>
      </c>
      <c r="G158" s="7" t="e">
        <f t="shared" ca="1" si="0"/>
        <v>#NAME?</v>
      </c>
      <c r="H158" s="8" t="s">
        <v>239</v>
      </c>
      <c r="I158" s="29" t="s">
        <v>240</v>
      </c>
      <c r="J158" s="9" t="str">
        <f t="shared" si="3"/>
        <v>Não</v>
      </c>
      <c r="K158" s="232">
        <v>43704</v>
      </c>
      <c r="L158" s="6"/>
      <c r="M158" s="6" t="s">
        <v>28</v>
      </c>
      <c r="N158" s="233">
        <v>1.2E-2</v>
      </c>
      <c r="O158" s="9" t="s">
        <v>41</v>
      </c>
      <c r="P158" s="234">
        <v>0</v>
      </c>
      <c r="Q158" s="47"/>
      <c r="R158" s="108" t="s">
        <v>3267</v>
      </c>
      <c r="S158" s="7" t="s">
        <v>220</v>
      </c>
      <c r="T158" s="9" t="s">
        <v>3266</v>
      </c>
      <c r="U158" s="6" t="s">
        <v>124</v>
      </c>
      <c r="V158" s="29" t="e">
        <f t="shared" ca="1" si="2"/>
        <v>#NAME?</v>
      </c>
      <c r="W158" s="29"/>
      <c r="X158" s="29"/>
      <c r="Y158" s="6" t="s">
        <v>330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5">
        <v>0</v>
      </c>
      <c r="CI158" s="35">
        <v>0</v>
      </c>
      <c r="CJ158" s="35">
        <v>0</v>
      </c>
      <c r="CK158" s="35" t="e">
        <f t="array" aca="1" ref="CK158" ca="1">_xludf.XLOOKUP(C158,'PL TOTAL D0'!H:H,'PL TOTAL D0'!I:I,"")</f>
        <v>#NAME?</v>
      </c>
    </row>
    <row r="159" spans="1:89" ht="15.75" customHeight="1">
      <c r="A159" s="41" t="s">
        <v>2996</v>
      </c>
      <c r="B159" s="3" t="s">
        <v>3268</v>
      </c>
      <c r="C159" s="9">
        <v>433089</v>
      </c>
      <c r="D159" s="9" t="s">
        <v>2998</v>
      </c>
      <c r="E159" s="9" t="s">
        <v>38</v>
      </c>
      <c r="F159" s="6" t="s">
        <v>2999</v>
      </c>
      <c r="G159" s="7" t="e">
        <f t="shared" ca="1" si="0"/>
        <v>#NAME?</v>
      </c>
      <c r="H159" s="8" t="s">
        <v>218</v>
      </c>
      <c r="I159" s="29" t="s">
        <v>41</v>
      </c>
      <c r="J159" s="9" t="str">
        <f t="shared" si="3"/>
        <v>Não</v>
      </c>
      <c r="K159" s="107">
        <v>43692</v>
      </c>
      <c r="L159" s="107">
        <v>44505</v>
      </c>
      <c r="M159" s="6" t="s">
        <v>138</v>
      </c>
      <c r="N159" s="10">
        <v>0.01</v>
      </c>
      <c r="O159" s="9" t="s">
        <v>29</v>
      </c>
      <c r="P159" s="234">
        <v>0.1</v>
      </c>
      <c r="Q159" s="108"/>
      <c r="R159" s="47"/>
      <c r="S159" s="7" t="s">
        <v>220</v>
      </c>
      <c r="T159" s="6" t="s">
        <v>3269</v>
      </c>
      <c r="U159" s="6" t="s">
        <v>38</v>
      </c>
      <c r="V159" s="29" t="e">
        <f t="shared" ca="1" si="2"/>
        <v>#NAME?</v>
      </c>
      <c r="W159" s="29"/>
      <c r="X159" s="29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3007</v>
      </c>
      <c r="BH159" s="110">
        <v>0</v>
      </c>
      <c r="BI159" s="110" t="s">
        <v>3007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5">
        <v>0</v>
      </c>
      <c r="CI159" s="35">
        <v>0</v>
      </c>
      <c r="CJ159" s="35">
        <v>0</v>
      </c>
      <c r="CK159" s="35" t="e">
        <f t="array" aca="1" ref="CK159" ca="1">_xludf.XLOOKUP(C159,'PL TOTAL D0'!H:H,'PL TOTAL D0'!I:I,"")</f>
        <v>#NAME?</v>
      </c>
    </row>
    <row r="160" spans="1:89" ht="15.75" customHeight="1">
      <c r="A160" s="41" t="s">
        <v>2996</v>
      </c>
      <c r="B160" s="3" t="s">
        <v>3270</v>
      </c>
      <c r="C160" s="9">
        <v>446028</v>
      </c>
      <c r="D160" s="9" t="s">
        <v>2998</v>
      </c>
      <c r="E160" s="9" t="s">
        <v>38</v>
      </c>
      <c r="F160" s="9" t="s">
        <v>2999</v>
      </c>
      <c r="G160" s="7" t="e">
        <f t="shared" ca="1" si="0"/>
        <v>#NAME?</v>
      </c>
      <c r="H160" s="8" t="s">
        <v>239</v>
      </c>
      <c r="I160" s="29" t="s">
        <v>240</v>
      </c>
      <c r="J160" s="9" t="str">
        <f t="shared" si="3"/>
        <v>Não</v>
      </c>
      <c r="K160" s="232">
        <v>43875</v>
      </c>
      <c r="L160" s="6"/>
      <c r="M160" s="6" t="s">
        <v>28</v>
      </c>
      <c r="N160" s="233">
        <v>1.2E-2</v>
      </c>
      <c r="O160" s="9" t="s">
        <v>41</v>
      </c>
      <c r="P160" s="234">
        <v>0</v>
      </c>
      <c r="Q160" s="108"/>
      <c r="R160" s="108" t="s">
        <v>3271</v>
      </c>
      <c r="S160" s="7" t="s">
        <v>220</v>
      </c>
      <c r="T160" s="6" t="s">
        <v>3272</v>
      </c>
      <c r="U160" s="6" t="s">
        <v>38</v>
      </c>
      <c r="V160" s="29" t="e">
        <f t="shared" ca="1" si="2"/>
        <v>#NAME?</v>
      </c>
      <c r="W160" s="29"/>
      <c r="X160" s="29"/>
      <c r="Y160" s="6" t="s">
        <v>330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5">
        <v>0</v>
      </c>
      <c r="CI160" s="35">
        <v>0</v>
      </c>
      <c r="CJ160" s="35">
        <v>0</v>
      </c>
      <c r="CK160" s="35" t="e">
        <f t="array" aca="1" ref="CK160" ca="1">_xludf.XLOOKUP(C160,'PL TOTAL D0'!H:H,'PL TOTAL D0'!I:I,"")</f>
        <v>#NAME?</v>
      </c>
    </row>
    <row r="161" spans="1:89" ht="15.75" customHeight="1">
      <c r="A161" s="41" t="s">
        <v>2996</v>
      </c>
      <c r="B161" s="3" t="s">
        <v>3273</v>
      </c>
      <c r="C161" s="9">
        <v>582831</v>
      </c>
      <c r="D161" s="9" t="s">
        <v>2998</v>
      </c>
      <c r="E161" s="9" t="s">
        <v>38</v>
      </c>
      <c r="F161" s="6" t="s">
        <v>3005</v>
      </c>
      <c r="G161" s="7" t="e">
        <f t="shared" ca="1" si="0"/>
        <v>#NAME?</v>
      </c>
      <c r="H161" s="8" t="s">
        <v>218</v>
      </c>
      <c r="I161" s="29" t="s">
        <v>41</v>
      </c>
      <c r="J161" s="9" t="str">
        <f t="shared" si="3"/>
        <v>Não</v>
      </c>
      <c r="K161" s="239">
        <v>43752</v>
      </c>
      <c r="L161" s="239">
        <v>44517</v>
      </c>
      <c r="M161" s="6" t="s">
        <v>138</v>
      </c>
      <c r="N161" s="10">
        <v>1.4999999999999999E-2</v>
      </c>
      <c r="O161" s="9" t="s">
        <v>29</v>
      </c>
      <c r="P161" s="234">
        <v>0.1</v>
      </c>
      <c r="Q161" s="108"/>
      <c r="R161" s="47"/>
      <c r="S161" s="7" t="s">
        <v>220</v>
      </c>
      <c r="T161" s="6" t="s">
        <v>3274</v>
      </c>
      <c r="U161" s="6" t="s">
        <v>438</v>
      </c>
      <c r="V161" s="29" t="e">
        <f t="shared" ca="1" si="2"/>
        <v>#NAME?</v>
      </c>
      <c r="W161" s="29"/>
      <c r="X161" s="29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3007</v>
      </c>
      <c r="BH161" s="110">
        <v>0</v>
      </c>
      <c r="BI161" s="110" t="s">
        <v>3007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5">
        <v>0</v>
      </c>
      <c r="CI161" s="35">
        <v>0</v>
      </c>
      <c r="CJ161" s="35">
        <v>0</v>
      </c>
      <c r="CK161" s="35" t="e">
        <f t="array" aca="1" ref="CK161" ca="1">_xludf.XLOOKUP(C161,'PL TOTAL D0'!H:H,'PL TOTAL D0'!I:I,"")</f>
        <v>#NAME?</v>
      </c>
    </row>
    <row r="162" spans="1:89" ht="15.75" customHeight="1">
      <c r="A162" s="41" t="s">
        <v>2996</v>
      </c>
      <c r="B162" s="106" t="s">
        <v>1348</v>
      </c>
      <c r="C162" s="9">
        <v>34388</v>
      </c>
      <c r="D162" s="9" t="s">
        <v>19</v>
      </c>
      <c r="E162" s="9" t="s">
        <v>20</v>
      </c>
      <c r="F162" s="9" t="s">
        <v>290</v>
      </c>
      <c r="G162" s="7" t="e">
        <f t="shared" ca="1" si="0"/>
        <v>#NAME?</v>
      </c>
      <c r="H162" s="8" t="s">
        <v>239</v>
      </c>
      <c r="I162" s="29" t="s">
        <v>240</v>
      </c>
      <c r="J162" s="9" t="str">
        <f t="shared" si="3"/>
        <v>Sim</v>
      </c>
      <c r="K162" s="232">
        <v>44263</v>
      </c>
      <c r="L162" s="6"/>
      <c r="M162" s="6" t="s">
        <v>420</v>
      </c>
      <c r="N162" s="233">
        <v>0.02</v>
      </c>
      <c r="O162" s="9" t="s">
        <v>29</v>
      </c>
      <c r="P162" s="234">
        <v>0.2</v>
      </c>
      <c r="Q162" s="108" t="s">
        <v>3275</v>
      </c>
      <c r="R162" s="235" t="s">
        <v>3276</v>
      </c>
      <c r="S162" s="7" t="s">
        <v>220</v>
      </c>
      <c r="T162" s="9" t="s">
        <v>1351</v>
      </c>
      <c r="U162" s="6" t="s">
        <v>94</v>
      </c>
      <c r="V162" s="29" t="e">
        <f t="shared" ca="1" si="2"/>
        <v>#NAME?</v>
      </c>
      <c r="W162" s="29"/>
      <c r="X162" s="29"/>
      <c r="Y162" s="6" t="s">
        <v>330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5">
        <v>0</v>
      </c>
      <c r="CI162" s="35">
        <v>0</v>
      </c>
      <c r="CJ162" s="35">
        <v>0</v>
      </c>
      <c r="CK162" s="35" t="e">
        <f t="array" aca="1" ref="CK162" ca="1">_xludf.XLOOKUP(C162,'PL TOTAL D0'!H:H,'PL TOTAL D0'!I:I,"")</f>
        <v>#NAME?</v>
      </c>
    </row>
    <row r="163" spans="1:89" ht="15.75" customHeight="1">
      <c r="A163" s="41" t="s">
        <v>2996</v>
      </c>
      <c r="B163" s="106" t="s">
        <v>1348</v>
      </c>
      <c r="C163" s="9">
        <v>34321</v>
      </c>
      <c r="D163" s="9" t="s">
        <v>19</v>
      </c>
      <c r="E163" s="9" t="s">
        <v>20</v>
      </c>
      <c r="F163" s="9" t="s">
        <v>290</v>
      </c>
      <c r="G163" s="7" t="e">
        <f t="shared" ca="1" si="0"/>
        <v>#NAME?</v>
      </c>
      <c r="H163" s="8" t="s">
        <v>239</v>
      </c>
      <c r="I163" s="29" t="s">
        <v>240</v>
      </c>
      <c r="J163" s="9" t="str">
        <f t="shared" si="3"/>
        <v>Não</v>
      </c>
      <c r="K163" s="232">
        <v>44396</v>
      </c>
      <c r="L163" s="6"/>
      <c r="M163" s="6" t="s">
        <v>138</v>
      </c>
      <c r="N163" s="233">
        <v>1.4999999999999999E-2</v>
      </c>
      <c r="O163" s="9" t="s">
        <v>29</v>
      </c>
      <c r="P163" s="234">
        <v>0.1</v>
      </c>
      <c r="Q163" s="33"/>
      <c r="R163" s="33"/>
      <c r="S163" s="7" t="s">
        <v>220</v>
      </c>
      <c r="T163" s="9" t="s">
        <v>1351</v>
      </c>
      <c r="U163" s="6" t="s">
        <v>94</v>
      </c>
      <c r="V163" s="29" t="e">
        <f t="shared" ca="1" si="2"/>
        <v>#NAME?</v>
      </c>
      <c r="W163" s="29"/>
      <c r="X163" s="29"/>
      <c r="Y163" s="6" t="s">
        <v>330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5">
        <v>0</v>
      </c>
      <c r="CI163" s="35">
        <v>0</v>
      </c>
      <c r="CJ163" s="35">
        <v>0</v>
      </c>
      <c r="CK163" s="35" t="e">
        <f t="array" aca="1" ref="CK163" ca="1">_xludf.XLOOKUP(C163,'PL TOTAL D0'!H:H,'PL TOTAL D0'!I:I,"")</f>
        <v>#NAME?</v>
      </c>
    </row>
    <row r="164" spans="1:89" ht="15.75" customHeight="1">
      <c r="A164" s="41" t="s">
        <v>2996</v>
      </c>
      <c r="B164" s="3" t="s">
        <v>64</v>
      </c>
      <c r="C164" s="9">
        <v>39937</v>
      </c>
      <c r="D164" s="9" t="s">
        <v>19</v>
      </c>
      <c r="E164" s="9" t="s">
        <v>20</v>
      </c>
      <c r="F164" s="9" t="s">
        <v>3045</v>
      </c>
      <c r="G164" s="7" t="e">
        <f t="shared" ca="1" si="0"/>
        <v>#NAME?</v>
      </c>
      <c r="H164" s="8" t="s">
        <v>239</v>
      </c>
      <c r="I164" s="29" t="s">
        <v>240</v>
      </c>
      <c r="J164" s="9" t="str">
        <f t="shared" si="3"/>
        <v>Não</v>
      </c>
      <c r="K164" s="232">
        <v>44671</v>
      </c>
      <c r="L164" s="6"/>
      <c r="M164" s="6" t="s">
        <v>28</v>
      </c>
      <c r="N164" s="233">
        <v>1.2E-2</v>
      </c>
      <c r="O164" s="9" t="s">
        <v>41</v>
      </c>
      <c r="P164" s="234">
        <v>0</v>
      </c>
      <c r="Q164" s="108"/>
      <c r="R164" s="108"/>
      <c r="S164" s="7" t="s">
        <v>220</v>
      </c>
      <c r="T164" s="6" t="s">
        <v>1354</v>
      </c>
      <c r="U164" s="6" t="s">
        <v>94</v>
      </c>
      <c r="V164" s="29" t="e">
        <f t="shared" ca="1" si="2"/>
        <v>#NAME?</v>
      </c>
      <c r="W164" s="29"/>
      <c r="X164" s="29"/>
      <c r="Y164" s="6" t="s">
        <v>330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5">
        <v>0</v>
      </c>
      <c r="CI164" s="35">
        <v>0</v>
      </c>
      <c r="CJ164" s="35">
        <v>0</v>
      </c>
      <c r="CK164" s="35" t="e">
        <f t="array" aca="1" ref="CK164" ca="1">_xludf.XLOOKUP(C164,'PL TOTAL D0'!H:H,'PL TOTAL D0'!I:I,"")</f>
        <v>#NAME?</v>
      </c>
    </row>
    <row r="165" spans="1:89" ht="15.75" customHeight="1">
      <c r="A165" s="41" t="s">
        <v>2996</v>
      </c>
      <c r="B165" s="3" t="s">
        <v>3277</v>
      </c>
      <c r="C165" s="9">
        <v>35673</v>
      </c>
      <c r="D165" s="9" t="s">
        <v>19</v>
      </c>
      <c r="E165" s="9" t="s">
        <v>20</v>
      </c>
      <c r="F165" s="6" t="s">
        <v>290</v>
      </c>
      <c r="G165" s="7" t="e">
        <f t="shared" ca="1" si="0"/>
        <v>#NAME?</v>
      </c>
      <c r="H165" s="8" t="s">
        <v>239</v>
      </c>
      <c r="I165" s="29" t="s">
        <v>240</v>
      </c>
      <c r="J165" s="9" t="str">
        <f t="shared" si="3"/>
        <v>Não</v>
      </c>
      <c r="K165" s="232">
        <v>44291</v>
      </c>
      <c r="L165" s="6"/>
      <c r="M165" s="6" t="s">
        <v>28</v>
      </c>
      <c r="N165" s="233">
        <v>1.2E-2</v>
      </c>
      <c r="O165" s="9" t="s">
        <v>41</v>
      </c>
      <c r="P165" s="234">
        <v>0</v>
      </c>
      <c r="Q165" s="28"/>
      <c r="R165" s="108" t="s">
        <v>3278</v>
      </c>
      <c r="S165" s="7" t="s">
        <v>220</v>
      </c>
      <c r="T165" s="6" t="s">
        <v>1364</v>
      </c>
      <c r="U165" s="6" t="s">
        <v>94</v>
      </c>
      <c r="V165" s="29" t="e">
        <f t="shared" ca="1" si="2"/>
        <v>#NAME?</v>
      </c>
      <c r="W165" s="29"/>
      <c r="X165" s="29"/>
      <c r="Y165" s="6" t="s">
        <v>330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5">
        <v>0</v>
      </c>
      <c r="CI165" s="35">
        <v>0</v>
      </c>
      <c r="CJ165" s="35">
        <v>0</v>
      </c>
      <c r="CK165" s="35" t="e">
        <f t="array" aca="1" ref="CK165" ca="1">_xludf.XLOOKUP(C165,'PL TOTAL D0'!H:H,'PL TOTAL D0'!I:I,"")</f>
        <v>#NAME?</v>
      </c>
    </row>
    <row r="166" spans="1:89" ht="15.75" customHeight="1">
      <c r="A166" s="41" t="s">
        <v>2996</v>
      </c>
      <c r="B166" s="3" t="s">
        <v>3279</v>
      </c>
      <c r="C166" s="9">
        <v>480861</v>
      </c>
      <c r="D166" s="9" t="s">
        <v>19</v>
      </c>
      <c r="E166" s="9" t="s">
        <v>20</v>
      </c>
      <c r="F166" s="9" t="s">
        <v>339</v>
      </c>
      <c r="G166" s="7" t="e">
        <f t="shared" ca="1" si="0"/>
        <v>#NAME?</v>
      </c>
      <c r="H166" s="8" t="s">
        <v>239</v>
      </c>
      <c r="I166" s="29" t="s">
        <v>240</v>
      </c>
      <c r="J166" s="9" t="str">
        <f t="shared" si="3"/>
        <v>Não</v>
      </c>
      <c r="K166" s="232">
        <v>44265</v>
      </c>
      <c r="L166" s="6"/>
      <c r="M166" s="6" t="s">
        <v>138</v>
      </c>
      <c r="N166" s="233">
        <v>1.4999999999999999E-2</v>
      </c>
      <c r="O166" s="9" t="s">
        <v>29</v>
      </c>
      <c r="P166" s="234">
        <v>0.1</v>
      </c>
      <c r="Q166" s="28"/>
      <c r="R166" s="108" t="s">
        <v>3280</v>
      </c>
      <c r="S166" s="7" t="s">
        <v>220</v>
      </c>
      <c r="T166" s="6" t="s">
        <v>1384</v>
      </c>
      <c r="U166" s="6" t="s">
        <v>38</v>
      </c>
      <c r="V166" s="29" t="e">
        <f t="shared" ca="1" si="2"/>
        <v>#NAME?</v>
      </c>
      <c r="W166" s="29"/>
      <c r="X166" s="29"/>
      <c r="Y166" s="6" t="s">
        <v>222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5">
        <v>0</v>
      </c>
      <c r="CI166" s="35">
        <v>0</v>
      </c>
      <c r="CJ166" s="35">
        <v>0</v>
      </c>
      <c r="CK166" s="35" t="e">
        <f t="array" aca="1" ref="CK166" ca="1">_xludf.XLOOKUP(C166,'PL TOTAL D0'!H:H,'PL TOTAL D0'!I:I,"")</f>
        <v>#NAME?</v>
      </c>
    </row>
    <row r="167" spans="1:89" ht="15.75" customHeight="1">
      <c r="A167" s="41" t="s">
        <v>2996</v>
      </c>
      <c r="B167" s="41" t="s">
        <v>3281</v>
      </c>
      <c r="C167" s="9">
        <v>85554</v>
      </c>
      <c r="D167" s="9" t="s">
        <v>3063</v>
      </c>
      <c r="E167" s="9" t="s">
        <v>38</v>
      </c>
      <c r="F167" s="9" t="s">
        <v>3063</v>
      </c>
      <c r="G167" s="7" t="e">
        <f t="shared" ca="1" si="0"/>
        <v>#NAME?</v>
      </c>
      <c r="H167" s="8" t="s">
        <v>218</v>
      </c>
      <c r="I167" s="29" t="s">
        <v>41</v>
      </c>
      <c r="J167" s="9" t="str">
        <f t="shared" si="3"/>
        <v>Não</v>
      </c>
      <c r="K167" s="232">
        <v>43375</v>
      </c>
      <c r="L167" s="107">
        <v>44952</v>
      </c>
      <c r="M167" s="6" t="s">
        <v>132</v>
      </c>
      <c r="N167" s="233">
        <v>0.01</v>
      </c>
      <c r="O167" s="9" t="s">
        <v>260</v>
      </c>
      <c r="P167" s="234">
        <v>0.2</v>
      </c>
      <c r="Q167" s="108"/>
      <c r="R167" s="108"/>
      <c r="S167" s="7" t="s">
        <v>220</v>
      </c>
      <c r="T167" s="9" t="s">
        <v>3282</v>
      </c>
      <c r="U167" s="6" t="s">
        <v>38</v>
      </c>
      <c r="V167" s="29" t="e">
        <f t="shared" ca="1" si="2"/>
        <v>#NAME?</v>
      </c>
      <c r="W167" s="29"/>
      <c r="X167" s="29"/>
      <c r="Y167" s="6" t="s">
        <v>330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5">
        <v>0</v>
      </c>
      <c r="CI167" s="35">
        <v>0</v>
      </c>
      <c r="CJ167" s="35">
        <v>0</v>
      </c>
      <c r="CK167" s="35" t="e">
        <f t="array" aca="1" ref="CK167" ca="1">_xludf.XLOOKUP(C167,'PL TOTAL D0'!H:H,'PL TOTAL D0'!I:I,"")</f>
        <v>#NAME?</v>
      </c>
    </row>
    <row r="168" spans="1:89" ht="15.75" customHeight="1">
      <c r="A168" s="41" t="s">
        <v>2996</v>
      </c>
      <c r="B168" s="3" t="s">
        <v>68</v>
      </c>
      <c r="C168" s="9">
        <v>86513</v>
      </c>
      <c r="D168" s="9" t="s">
        <v>19</v>
      </c>
      <c r="E168" s="9" t="s">
        <v>20</v>
      </c>
      <c r="F168" s="9" t="s">
        <v>290</v>
      </c>
      <c r="G168" s="7" t="e">
        <f t="shared" ca="1" si="0"/>
        <v>#NAME?</v>
      </c>
      <c r="H168" s="8" t="s">
        <v>239</v>
      </c>
      <c r="I168" s="29" t="s">
        <v>240</v>
      </c>
      <c r="J168" s="9" t="str">
        <f t="shared" si="3"/>
        <v>Não</v>
      </c>
      <c r="K168" s="232">
        <v>44319</v>
      </c>
      <c r="L168" s="6"/>
      <c r="M168" s="6" t="s">
        <v>138</v>
      </c>
      <c r="N168" s="233">
        <v>1.4999999999999999E-2</v>
      </c>
      <c r="O168" s="9" t="s">
        <v>29</v>
      </c>
      <c r="P168" s="234">
        <v>0.1</v>
      </c>
      <c r="Q168" s="28"/>
      <c r="R168" s="33" t="s">
        <v>3283</v>
      </c>
      <c r="S168" s="7" t="s">
        <v>220</v>
      </c>
      <c r="T168" s="6" t="s">
        <v>1389</v>
      </c>
      <c r="U168" s="6" t="s">
        <v>94</v>
      </c>
      <c r="V168" s="29" t="e">
        <f t="shared" ca="1" si="2"/>
        <v>#NAME?</v>
      </c>
      <c r="W168" s="29"/>
      <c r="X168" s="29"/>
      <c r="Y168" s="6" t="s">
        <v>330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5">
        <v>0</v>
      </c>
      <c r="CI168" s="35">
        <v>0</v>
      </c>
      <c r="CJ168" s="35">
        <v>0</v>
      </c>
      <c r="CK168" s="35" t="e">
        <f t="array" aca="1" ref="CK168" ca="1">_xludf.XLOOKUP(C168,'PL TOTAL D0'!H:H,'PL TOTAL D0'!I:I,"")</f>
        <v>#NAME?</v>
      </c>
    </row>
    <row r="169" spans="1:89" ht="15.75" customHeight="1">
      <c r="A169" s="41" t="s">
        <v>2996</v>
      </c>
      <c r="B169" s="3" t="s">
        <v>160</v>
      </c>
      <c r="C169" s="9">
        <v>32187</v>
      </c>
      <c r="D169" s="9" t="s">
        <v>19</v>
      </c>
      <c r="E169" s="9" t="s">
        <v>20</v>
      </c>
      <c r="F169" s="9" t="s">
        <v>290</v>
      </c>
      <c r="G169" s="7" t="e">
        <f t="shared" ca="1" si="0"/>
        <v>#NAME?</v>
      </c>
      <c r="H169" s="8" t="s">
        <v>239</v>
      </c>
      <c r="I169" s="29" t="s">
        <v>240</v>
      </c>
      <c r="J169" s="9" t="str">
        <f t="shared" si="3"/>
        <v>Sim</v>
      </c>
      <c r="K169" s="232">
        <v>44319</v>
      </c>
      <c r="L169" s="6"/>
      <c r="M169" s="6" t="s">
        <v>132</v>
      </c>
      <c r="N169" s="233">
        <v>1.4999999999999999E-2</v>
      </c>
      <c r="O169" s="9" t="s">
        <v>260</v>
      </c>
      <c r="P169" s="234">
        <v>0.2</v>
      </c>
      <c r="Q169" s="33" t="s">
        <v>3284</v>
      </c>
      <c r="R169" s="235" t="s">
        <v>3285</v>
      </c>
      <c r="S169" s="7" t="s">
        <v>220</v>
      </c>
      <c r="T169" s="6" t="s">
        <v>1396</v>
      </c>
      <c r="U169" s="6" t="s">
        <v>94</v>
      </c>
      <c r="V169" s="29" t="e">
        <f t="shared" ca="1" si="2"/>
        <v>#NAME?</v>
      </c>
      <c r="W169" s="29"/>
      <c r="X169" s="29"/>
      <c r="Y169" s="6" t="s">
        <v>330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5">
        <v>0</v>
      </c>
      <c r="CI169" s="35">
        <v>0</v>
      </c>
      <c r="CJ169" s="35">
        <v>0</v>
      </c>
      <c r="CK169" s="35" t="e">
        <f t="array" aca="1" ref="CK169" ca="1">_xludf.XLOOKUP(C169,'PL TOTAL D0'!H:H,'PL TOTAL D0'!I:I,"")</f>
        <v>#NAME?</v>
      </c>
    </row>
    <row r="170" spans="1:89" ht="15.75" customHeight="1">
      <c r="A170" s="41" t="s">
        <v>2996</v>
      </c>
      <c r="B170" s="14" t="s">
        <v>3286</v>
      </c>
      <c r="C170" s="9">
        <v>289414</v>
      </c>
      <c r="D170" s="9" t="s">
        <v>2998</v>
      </c>
      <c r="E170" s="9" t="s">
        <v>38</v>
      </c>
      <c r="F170" s="6" t="s">
        <v>3005</v>
      </c>
      <c r="G170" s="7" t="e">
        <f t="shared" ca="1" si="0"/>
        <v>#NAME?</v>
      </c>
      <c r="H170" s="8" t="s">
        <v>218</v>
      </c>
      <c r="I170" s="29" t="s">
        <v>41</v>
      </c>
      <c r="J170" s="9" t="str">
        <f t="shared" si="3"/>
        <v>Não</v>
      </c>
      <c r="K170" s="239">
        <v>43822</v>
      </c>
      <c r="L170" s="107">
        <v>44007</v>
      </c>
      <c r="M170" s="6" t="s">
        <v>138</v>
      </c>
      <c r="N170" s="10">
        <v>1.4999999999999999E-2</v>
      </c>
      <c r="O170" s="9" t="s">
        <v>29</v>
      </c>
      <c r="P170" s="234">
        <v>0.1</v>
      </c>
      <c r="Q170" s="108"/>
      <c r="R170" s="108"/>
      <c r="S170" s="7" t="s">
        <v>220</v>
      </c>
      <c r="T170" s="6" t="s">
        <v>3287</v>
      </c>
      <c r="U170" s="6" t="s">
        <v>38</v>
      </c>
      <c r="V170" s="29" t="e">
        <f t="shared" ca="1" si="2"/>
        <v>#NAME?</v>
      </c>
      <c r="W170" s="29"/>
      <c r="X170" s="29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3007</v>
      </c>
      <c r="BH170" s="110">
        <v>0</v>
      </c>
      <c r="BI170" s="110" t="s">
        <v>3007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5">
        <v>0</v>
      </c>
      <c r="CI170" s="35">
        <v>0</v>
      </c>
      <c r="CJ170" s="35">
        <v>0</v>
      </c>
      <c r="CK170" s="35" t="e">
        <f t="array" aca="1" ref="CK170" ca="1">_xludf.XLOOKUP(C170,'PL TOTAL D0'!H:H,'PL TOTAL D0'!I:I,"")</f>
        <v>#NAME?</v>
      </c>
    </row>
    <row r="171" spans="1:89" ht="15.75" customHeight="1">
      <c r="A171" s="41" t="s">
        <v>2996</v>
      </c>
      <c r="B171" s="14" t="s">
        <v>3288</v>
      </c>
      <c r="C171" s="9">
        <v>445839</v>
      </c>
      <c r="D171" s="9" t="s">
        <v>19</v>
      </c>
      <c r="E171" s="9" t="s">
        <v>20</v>
      </c>
      <c r="F171" s="9" t="s">
        <v>339</v>
      </c>
      <c r="G171" s="7" t="e">
        <f t="shared" ca="1" si="0"/>
        <v>#NAME?</v>
      </c>
      <c r="H171" s="8" t="s">
        <v>239</v>
      </c>
      <c r="I171" s="29" t="s">
        <v>240</v>
      </c>
      <c r="J171" s="9" t="str">
        <f t="shared" si="3"/>
        <v>Não</v>
      </c>
      <c r="K171" s="76">
        <v>44489</v>
      </c>
      <c r="L171" s="7"/>
      <c r="M171" s="6" t="s">
        <v>28</v>
      </c>
      <c r="N171" s="233">
        <v>1.2E-2</v>
      </c>
      <c r="O171" s="9" t="s">
        <v>41</v>
      </c>
      <c r="P171" s="234">
        <v>0</v>
      </c>
      <c r="Q171" s="33"/>
      <c r="R171" s="33"/>
      <c r="S171" s="7" t="s">
        <v>220</v>
      </c>
      <c r="T171" s="6" t="s">
        <v>3289</v>
      </c>
      <c r="U171" s="6" t="s">
        <v>94</v>
      </c>
      <c r="V171" s="29" t="e">
        <f t="shared" ca="1" si="2"/>
        <v>#NAME?</v>
      </c>
      <c r="W171" s="29"/>
      <c r="X171" s="29"/>
      <c r="Y171" s="6" t="s">
        <v>330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5">
        <v>0</v>
      </c>
      <c r="CI171" s="35">
        <v>0</v>
      </c>
      <c r="CJ171" s="35">
        <v>0</v>
      </c>
      <c r="CK171" s="35" t="e">
        <f t="array" aca="1" ref="CK171" ca="1">_xludf.XLOOKUP(C171,'PL TOTAL D0'!H:H,'PL TOTAL D0'!I:I,"")</f>
        <v>#NAME?</v>
      </c>
    </row>
    <row r="172" spans="1:89" ht="15.75" customHeight="1">
      <c r="A172" s="41" t="s">
        <v>2996</v>
      </c>
      <c r="B172" s="14" t="s">
        <v>3290</v>
      </c>
      <c r="C172" s="9">
        <v>580880</v>
      </c>
      <c r="D172" s="9" t="s">
        <v>2998</v>
      </c>
      <c r="E172" s="9" t="s">
        <v>38</v>
      </c>
      <c r="F172" s="6" t="s">
        <v>2999</v>
      </c>
      <c r="G172" s="7" t="e">
        <f t="shared" ca="1" si="0"/>
        <v>#NAME?</v>
      </c>
      <c r="H172" s="8" t="s">
        <v>218</v>
      </c>
      <c r="I172" s="29" t="s">
        <v>41</v>
      </c>
      <c r="J172" s="9" t="str">
        <f t="shared" si="3"/>
        <v>Não</v>
      </c>
      <c r="K172" s="107">
        <v>43620</v>
      </c>
      <c r="L172" s="239">
        <v>44482</v>
      </c>
      <c r="M172" s="6" t="s">
        <v>132</v>
      </c>
      <c r="N172" s="10">
        <v>0.02</v>
      </c>
      <c r="O172" s="9" t="s">
        <v>260</v>
      </c>
      <c r="P172" s="234">
        <v>0.2</v>
      </c>
      <c r="Q172" s="108"/>
      <c r="R172" s="108"/>
      <c r="S172" s="7" t="s">
        <v>220</v>
      </c>
      <c r="T172" s="6" t="s">
        <v>3291</v>
      </c>
      <c r="U172" s="6" t="s">
        <v>38</v>
      </c>
      <c r="V172" s="29" t="e">
        <f t="shared" ca="1" si="2"/>
        <v>#NAME?</v>
      </c>
      <c r="W172" s="29"/>
      <c r="X172" s="29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3007</v>
      </c>
      <c r="BH172" s="110">
        <v>0</v>
      </c>
      <c r="BI172" s="110" t="s">
        <v>3007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5">
        <v>0</v>
      </c>
      <c r="CI172" s="35">
        <v>0</v>
      </c>
      <c r="CJ172" s="35">
        <v>0</v>
      </c>
      <c r="CK172" s="35" t="e">
        <f t="array" aca="1" ref="CK172" ca="1">_xludf.XLOOKUP(C172,'PL TOTAL D0'!H:H,'PL TOTAL D0'!I:I,"")</f>
        <v>#NAME?</v>
      </c>
    </row>
    <row r="173" spans="1:89" ht="15.75" customHeight="1">
      <c r="A173" s="41" t="s">
        <v>2996</v>
      </c>
      <c r="B173" s="3" t="s">
        <v>3292</v>
      </c>
      <c r="C173" s="9">
        <v>424292</v>
      </c>
      <c r="D173" s="9" t="s">
        <v>19</v>
      </c>
      <c r="E173" s="9" t="s">
        <v>20</v>
      </c>
      <c r="F173" s="6" t="s">
        <v>290</v>
      </c>
      <c r="G173" s="7" t="e">
        <f t="shared" ca="1" si="0"/>
        <v>#NAME?</v>
      </c>
      <c r="H173" s="8" t="s">
        <v>218</v>
      </c>
      <c r="I173" s="29" t="s">
        <v>41</v>
      </c>
      <c r="J173" s="9" t="str">
        <f t="shared" si="3"/>
        <v>Não</v>
      </c>
      <c r="K173" s="107">
        <v>44313</v>
      </c>
      <c r="L173" s="107">
        <v>44691</v>
      </c>
      <c r="M173" s="6" t="s">
        <v>138</v>
      </c>
      <c r="N173" s="10">
        <v>1.4999999999999999E-2</v>
      </c>
      <c r="O173" s="9" t="s">
        <v>29</v>
      </c>
      <c r="P173" s="234">
        <v>0.1</v>
      </c>
      <c r="Q173" s="33"/>
      <c r="R173" s="33"/>
      <c r="S173" s="7" t="s">
        <v>220</v>
      </c>
      <c r="T173" s="6" t="s">
        <v>3293</v>
      </c>
      <c r="U173" s="6" t="s">
        <v>94</v>
      </c>
      <c r="V173" s="29" t="e">
        <f t="shared" ca="1" si="2"/>
        <v>#NAME?</v>
      </c>
      <c r="W173" s="29"/>
      <c r="X173" s="29"/>
      <c r="Y173" s="6" t="s">
        <v>330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3007</v>
      </c>
      <c r="BH173" s="110">
        <v>0</v>
      </c>
      <c r="BI173" s="110" t="s">
        <v>3007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5">
        <v>0</v>
      </c>
      <c r="CI173" s="35">
        <v>0</v>
      </c>
      <c r="CJ173" s="35">
        <v>0</v>
      </c>
      <c r="CK173" s="35" t="e">
        <f t="array" aca="1" ref="CK173" ca="1">_xludf.XLOOKUP(C173,'PL TOTAL D0'!H:H,'PL TOTAL D0'!I:I,"")</f>
        <v>#NAME?</v>
      </c>
    </row>
    <row r="174" spans="1:89" ht="15.75" customHeight="1">
      <c r="A174" s="41" t="s">
        <v>2996</v>
      </c>
      <c r="B174" s="14" t="s">
        <v>3294</v>
      </c>
      <c r="C174" s="9">
        <v>43169</v>
      </c>
      <c r="D174" s="9" t="s">
        <v>19</v>
      </c>
      <c r="E174" s="9" t="s">
        <v>38</v>
      </c>
      <c r="F174" s="6" t="s">
        <v>3146</v>
      </c>
      <c r="G174" s="7" t="e">
        <f t="shared" ca="1" si="0"/>
        <v>#NAME?</v>
      </c>
      <c r="H174" s="8" t="s">
        <v>218</v>
      </c>
      <c r="I174" s="29" t="s">
        <v>41</v>
      </c>
      <c r="J174" s="9" t="str">
        <f t="shared" si="3"/>
        <v>Não</v>
      </c>
      <c r="K174" s="107">
        <v>43510</v>
      </c>
      <c r="L174" s="107">
        <v>44322</v>
      </c>
      <c r="M174" s="6" t="s">
        <v>420</v>
      </c>
      <c r="N174" s="10">
        <v>7.4999999999999997E-3</v>
      </c>
      <c r="O174" s="9" t="s">
        <v>29</v>
      </c>
      <c r="P174" s="234">
        <v>0.2</v>
      </c>
      <c r="Q174" s="49"/>
      <c r="R174" s="108" t="s">
        <v>3295</v>
      </c>
      <c r="S174" s="7" t="s">
        <v>264</v>
      </c>
      <c r="T174" s="6" t="s">
        <v>3296</v>
      </c>
      <c r="U174" s="6" t="s">
        <v>38</v>
      </c>
      <c r="V174" s="29" t="e">
        <f t="shared" ca="1" si="2"/>
        <v>#NAME?</v>
      </c>
      <c r="W174" s="29"/>
      <c r="X174" s="29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3007</v>
      </c>
      <c r="BH174" s="110">
        <v>0</v>
      </c>
      <c r="BI174" s="110" t="s">
        <v>3007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5">
        <v>0</v>
      </c>
      <c r="CI174" s="35">
        <v>0</v>
      </c>
      <c r="CJ174" s="35">
        <v>0</v>
      </c>
      <c r="CK174" s="35" t="e">
        <f t="array" aca="1" ref="CK174" ca="1">_xludf.XLOOKUP(C174,'PL TOTAL D0'!H:H,'PL TOTAL D0'!I:I,"")</f>
        <v>#NAME?</v>
      </c>
    </row>
    <row r="175" spans="1:89" ht="15.75" customHeight="1">
      <c r="A175" s="41" t="s">
        <v>2996</v>
      </c>
      <c r="B175" s="14" t="s">
        <v>3297</v>
      </c>
      <c r="C175" s="9">
        <v>77294</v>
      </c>
      <c r="D175" s="9" t="s">
        <v>3063</v>
      </c>
      <c r="E175" s="9" t="s">
        <v>38</v>
      </c>
      <c r="F175" s="6" t="s">
        <v>3063</v>
      </c>
      <c r="G175" s="7" t="e">
        <f t="shared" ca="1" si="0"/>
        <v>#NAME?</v>
      </c>
      <c r="H175" s="8" t="s">
        <v>218</v>
      </c>
      <c r="I175" s="29" t="s">
        <v>41</v>
      </c>
      <c r="J175" s="9" t="str">
        <f t="shared" si="3"/>
        <v>Não</v>
      </c>
      <c r="K175" s="107">
        <v>44021</v>
      </c>
      <c r="L175" s="107">
        <v>44680</v>
      </c>
      <c r="M175" s="6" t="s">
        <v>138</v>
      </c>
      <c r="N175" s="10">
        <v>1.4999999999999999E-2</v>
      </c>
      <c r="O175" s="9" t="s">
        <v>29</v>
      </c>
      <c r="P175" s="234">
        <v>0.1</v>
      </c>
      <c r="Q175" s="108"/>
      <c r="R175" s="47"/>
      <c r="S175" s="7" t="s">
        <v>220</v>
      </c>
      <c r="T175" s="6" t="s">
        <v>3298</v>
      </c>
      <c r="U175" s="6" t="s">
        <v>38</v>
      </c>
      <c r="V175" s="29" t="e">
        <f t="shared" ca="1" si="2"/>
        <v>#NAME?</v>
      </c>
      <c r="W175" s="29"/>
      <c r="X175" s="29"/>
      <c r="Y175" s="6" t="s">
        <v>222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3007</v>
      </c>
      <c r="BH175" s="110">
        <v>0</v>
      </c>
      <c r="BI175" s="110" t="s">
        <v>3007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5">
        <v>0</v>
      </c>
      <c r="CI175" s="35">
        <v>0</v>
      </c>
      <c r="CJ175" s="35">
        <v>0</v>
      </c>
      <c r="CK175" s="35" t="e">
        <f t="array" aca="1" ref="CK175" ca="1">_xludf.XLOOKUP(C175,'PL TOTAL D0'!H:H,'PL TOTAL D0'!I:I,"")</f>
        <v>#NAME?</v>
      </c>
    </row>
    <row r="176" spans="1:89" ht="15.75" customHeight="1">
      <c r="A176" s="41" t="s">
        <v>2996</v>
      </c>
      <c r="B176" s="14" t="s">
        <v>3297</v>
      </c>
      <c r="C176" s="9">
        <v>88938</v>
      </c>
      <c r="D176" s="9" t="s">
        <v>3063</v>
      </c>
      <c r="E176" s="9" t="s">
        <v>38</v>
      </c>
      <c r="F176" s="6" t="s">
        <v>3063</v>
      </c>
      <c r="G176" s="7" t="e">
        <f t="shared" ca="1" si="0"/>
        <v>#NAME?</v>
      </c>
      <c r="H176" s="8" t="s">
        <v>218</v>
      </c>
      <c r="I176" s="29" t="s">
        <v>41</v>
      </c>
      <c r="J176" s="9" t="str">
        <f t="shared" si="3"/>
        <v>Não</v>
      </c>
      <c r="K176" s="107">
        <v>44029</v>
      </c>
      <c r="L176" s="107">
        <v>44680</v>
      </c>
      <c r="M176" s="6" t="s">
        <v>132</v>
      </c>
      <c r="N176" s="10">
        <v>1.7999999999999999E-2</v>
      </c>
      <c r="O176" s="9" t="s">
        <v>260</v>
      </c>
      <c r="P176" s="234">
        <v>0.2</v>
      </c>
      <c r="Q176" s="235"/>
      <c r="R176" s="108"/>
      <c r="S176" s="7" t="s">
        <v>220</v>
      </c>
      <c r="T176" s="6" t="s">
        <v>3298</v>
      </c>
      <c r="U176" s="6" t="s">
        <v>38</v>
      </c>
      <c r="V176" s="29" t="e">
        <f t="shared" ca="1" si="2"/>
        <v>#NAME?</v>
      </c>
      <c r="W176" s="29"/>
      <c r="X176" s="29"/>
      <c r="Y176" s="6" t="s">
        <v>222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3007</v>
      </c>
      <c r="BH176" s="110">
        <v>0</v>
      </c>
      <c r="BI176" s="110" t="s">
        <v>3007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5">
        <v>0</v>
      </c>
      <c r="CI176" s="35">
        <v>0</v>
      </c>
      <c r="CJ176" s="35">
        <v>0</v>
      </c>
      <c r="CK176" s="35" t="e">
        <f t="array" aca="1" ref="CK176" ca="1">_xludf.XLOOKUP(C176,'PL TOTAL D0'!H:H,'PL TOTAL D0'!I:I,"")</f>
        <v>#NAME?</v>
      </c>
    </row>
    <row r="177" spans="1:89" ht="15.75" customHeight="1">
      <c r="A177" s="41" t="s">
        <v>2996</v>
      </c>
      <c r="B177" s="3" t="s">
        <v>3299</v>
      </c>
      <c r="C177" s="9">
        <v>464995</v>
      </c>
      <c r="D177" s="9" t="s">
        <v>19</v>
      </c>
      <c r="E177" s="9" t="s">
        <v>20</v>
      </c>
      <c r="F177" s="9" t="s">
        <v>339</v>
      </c>
      <c r="G177" s="7" t="e">
        <f t="shared" ca="1" si="0"/>
        <v>#NAME?</v>
      </c>
      <c r="H177" s="8" t="s">
        <v>239</v>
      </c>
      <c r="I177" s="29" t="s">
        <v>240</v>
      </c>
      <c r="J177" s="9" t="str">
        <f t="shared" si="3"/>
        <v>Não</v>
      </c>
      <c r="K177" s="232">
        <v>44291</v>
      </c>
      <c r="L177" s="6"/>
      <c r="M177" s="6" t="s">
        <v>138</v>
      </c>
      <c r="N177" s="233">
        <v>1.4999999999999999E-2</v>
      </c>
      <c r="O177" s="9" t="s">
        <v>29</v>
      </c>
      <c r="P177" s="234">
        <v>0.1</v>
      </c>
      <c r="Q177" s="47"/>
      <c r="R177" s="108" t="s">
        <v>3166</v>
      </c>
      <c r="S177" s="7" t="s">
        <v>264</v>
      </c>
      <c r="T177" s="6" t="s">
        <v>3300</v>
      </c>
      <c r="U177" s="6" t="s">
        <v>94</v>
      </c>
      <c r="V177" s="29" t="e">
        <f t="shared" ca="1" si="2"/>
        <v>#NAME?</v>
      </c>
      <c r="W177" s="29"/>
      <c r="X177" s="29"/>
      <c r="Y177" s="6" t="s">
        <v>330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5">
        <v>0</v>
      </c>
      <c r="CI177" s="35">
        <v>0</v>
      </c>
      <c r="CJ177" s="35">
        <v>0</v>
      </c>
      <c r="CK177" s="35" t="e">
        <f t="array" aca="1" ref="CK177" ca="1">_xludf.XLOOKUP(C177,'PL TOTAL D0'!H:H,'PL TOTAL D0'!I:I,"")</f>
        <v>#NAME?</v>
      </c>
    </row>
    <row r="178" spans="1:89" ht="15.75" customHeight="1">
      <c r="A178" s="41" t="s">
        <v>2996</v>
      </c>
      <c r="B178" s="41" t="s">
        <v>3301</v>
      </c>
      <c r="C178" s="9">
        <v>579208</v>
      </c>
      <c r="D178" s="9" t="s">
        <v>19</v>
      </c>
      <c r="E178" s="9" t="s">
        <v>38</v>
      </c>
      <c r="F178" s="9" t="s">
        <v>99</v>
      </c>
      <c r="G178" s="7" t="e">
        <f t="shared" ca="1" si="0"/>
        <v>#NAME?</v>
      </c>
      <c r="H178" s="8" t="s">
        <v>227</v>
      </c>
      <c r="I178" s="29" t="s">
        <v>41</v>
      </c>
      <c r="J178" s="9" t="str">
        <f t="shared" si="3"/>
        <v>Não</v>
      </c>
      <c r="K178" s="232">
        <v>43605</v>
      </c>
      <c r="L178" s="6"/>
      <c r="M178" s="6" t="s">
        <v>28</v>
      </c>
      <c r="N178" s="233">
        <v>5.0000000000000001E-3</v>
      </c>
      <c r="O178" s="9" t="s">
        <v>41</v>
      </c>
      <c r="P178" s="234">
        <v>0</v>
      </c>
      <c r="Q178" s="108"/>
      <c r="R178" s="108" t="s">
        <v>3302</v>
      </c>
      <c r="S178" s="7" t="s">
        <v>220</v>
      </c>
      <c r="T178" s="9" t="s">
        <v>3303</v>
      </c>
      <c r="U178" s="6" t="s">
        <v>38</v>
      </c>
      <c r="V178" s="29" t="e">
        <f t="shared" ca="1" si="2"/>
        <v>#NAME?</v>
      </c>
      <c r="W178" s="29"/>
      <c r="X178" s="29"/>
      <c r="Y178" s="6" t="s">
        <v>330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5">
        <v>165949.07</v>
      </c>
      <c r="CI178" s="35">
        <v>152189.39000000001</v>
      </c>
      <c r="CJ178" s="35">
        <v>153767.44</v>
      </c>
      <c r="CK178" s="35" t="e">
        <f t="array" aca="1" ref="CK178" ca="1">_xludf.XLOOKUP(C178,'PL TOTAL D0'!H:H,'PL TOTAL D0'!I:I,"")</f>
        <v>#NAME?</v>
      </c>
    </row>
    <row r="179" spans="1:89" ht="15.75" customHeight="1">
      <c r="A179" s="41" t="s">
        <v>2996</v>
      </c>
      <c r="B179" s="41" t="s">
        <v>3301</v>
      </c>
      <c r="C179" s="9">
        <v>582180</v>
      </c>
      <c r="D179" s="9" t="s">
        <v>19</v>
      </c>
      <c r="E179" s="9" t="s">
        <v>38</v>
      </c>
      <c r="F179" s="9" t="s">
        <v>99</v>
      </c>
      <c r="G179" s="7" t="e">
        <f t="shared" ca="1" si="0"/>
        <v>#NAME?</v>
      </c>
      <c r="H179" s="8" t="s">
        <v>227</v>
      </c>
      <c r="I179" s="29" t="s">
        <v>41</v>
      </c>
      <c r="J179" s="9" t="str">
        <f t="shared" si="3"/>
        <v>Não</v>
      </c>
      <c r="K179" s="232">
        <v>43605</v>
      </c>
      <c r="L179" s="6"/>
      <c r="M179" s="6" t="s">
        <v>132</v>
      </c>
      <c r="N179" s="233">
        <v>0.02</v>
      </c>
      <c r="O179" s="9" t="s">
        <v>260</v>
      </c>
      <c r="P179" s="234">
        <v>0.2</v>
      </c>
      <c r="Q179" s="108"/>
      <c r="R179" s="108" t="s">
        <v>3302</v>
      </c>
      <c r="S179" s="7" t="s">
        <v>220</v>
      </c>
      <c r="T179" s="9" t="s">
        <v>3303</v>
      </c>
      <c r="U179" s="6" t="s">
        <v>38</v>
      </c>
      <c r="V179" s="29" t="e">
        <f t="shared" ca="1" si="2"/>
        <v>#NAME?</v>
      </c>
      <c r="W179" s="29"/>
      <c r="X179" s="29"/>
      <c r="Y179" s="6" t="s">
        <v>330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5">
        <v>77349.81</v>
      </c>
      <c r="CI179" s="35">
        <v>75752.47</v>
      </c>
      <c r="CJ179" s="35">
        <v>71892.100000000006</v>
      </c>
      <c r="CK179" s="35" t="e">
        <f t="array" aca="1" ref="CK179" ca="1">_xludf.XLOOKUP(C179,'PL TOTAL D0'!H:H,'PL TOTAL D0'!I:I,"")</f>
        <v>#NAME?</v>
      </c>
    </row>
    <row r="180" spans="1:89" ht="15.75" customHeight="1">
      <c r="A180" s="41" t="s">
        <v>2996</v>
      </c>
      <c r="B180" s="3" t="s">
        <v>3304</v>
      </c>
      <c r="C180" s="9">
        <v>32073</v>
      </c>
      <c r="D180" s="9" t="s">
        <v>19</v>
      </c>
      <c r="E180" s="9" t="s">
        <v>20</v>
      </c>
      <c r="F180" s="6" t="s">
        <v>290</v>
      </c>
      <c r="G180" s="7" t="e">
        <f t="shared" ca="1" si="0"/>
        <v>#NAME?</v>
      </c>
      <c r="H180" s="8" t="s">
        <v>218</v>
      </c>
      <c r="I180" s="29" t="s">
        <v>41</v>
      </c>
      <c r="J180" s="9" t="str">
        <f t="shared" si="3"/>
        <v>Não</v>
      </c>
      <c r="K180" s="107">
        <v>44319</v>
      </c>
      <c r="L180" s="239">
        <v>44522</v>
      </c>
      <c r="M180" s="6" t="s">
        <v>138</v>
      </c>
      <c r="N180" s="10">
        <v>1.4999999999999999E-2</v>
      </c>
      <c r="O180" s="9" t="s">
        <v>29</v>
      </c>
      <c r="P180" s="234">
        <v>0.1</v>
      </c>
      <c r="Q180" s="108"/>
      <c r="R180" s="108"/>
      <c r="S180" s="7" t="s">
        <v>220</v>
      </c>
      <c r="T180" s="6" t="s">
        <v>3305</v>
      </c>
      <c r="U180" s="6" t="s">
        <v>94</v>
      </c>
      <c r="V180" s="29" t="e">
        <f t="shared" ca="1" si="2"/>
        <v>#NAME?</v>
      </c>
      <c r="W180" s="29"/>
      <c r="X180" s="29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3007</v>
      </c>
      <c r="BH180" s="110">
        <v>0</v>
      </c>
      <c r="BI180" s="110" t="s">
        <v>3007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5">
        <v>0</v>
      </c>
      <c r="CI180" s="35">
        <v>0</v>
      </c>
      <c r="CJ180" s="35">
        <v>0</v>
      </c>
      <c r="CK180" s="35" t="e">
        <f t="array" aca="1" ref="CK180" ca="1">_xludf.XLOOKUP(C180,'PL TOTAL D0'!H:H,'PL TOTAL D0'!I:I,"")</f>
        <v>#NAME?</v>
      </c>
    </row>
    <row r="181" spans="1:89" ht="15.75" customHeight="1">
      <c r="A181" s="41" t="s">
        <v>2996</v>
      </c>
      <c r="B181" s="3" t="s">
        <v>72</v>
      </c>
      <c r="C181" s="9">
        <v>32115</v>
      </c>
      <c r="D181" s="9" t="s">
        <v>19</v>
      </c>
      <c r="E181" s="9" t="s">
        <v>20</v>
      </c>
      <c r="F181" s="9" t="s">
        <v>290</v>
      </c>
      <c r="G181" s="7" t="e">
        <f t="shared" ca="1" si="0"/>
        <v>#NAME?</v>
      </c>
      <c r="H181" s="8" t="s">
        <v>239</v>
      </c>
      <c r="I181" s="29" t="s">
        <v>240</v>
      </c>
      <c r="J181" s="9" t="str">
        <f t="shared" si="3"/>
        <v>Não</v>
      </c>
      <c r="K181" s="232">
        <v>44280</v>
      </c>
      <c r="L181" s="6"/>
      <c r="M181" s="6" t="s">
        <v>100</v>
      </c>
      <c r="N181" s="10">
        <v>7.0000000000000001E-3</v>
      </c>
      <c r="O181" s="9" t="s">
        <v>41</v>
      </c>
      <c r="P181" s="234">
        <v>0</v>
      </c>
      <c r="Q181" s="28"/>
      <c r="R181" s="108"/>
      <c r="S181" s="7" t="s">
        <v>220</v>
      </c>
      <c r="T181" s="6" t="s">
        <v>1449</v>
      </c>
      <c r="U181" s="6" t="s">
        <v>94</v>
      </c>
      <c r="V181" s="29" t="e">
        <f t="shared" ca="1" si="2"/>
        <v>#NAME?</v>
      </c>
      <c r="W181" s="29"/>
      <c r="X181" s="29"/>
      <c r="Y181" s="6" t="s">
        <v>330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5">
        <v>0</v>
      </c>
      <c r="CI181" s="35">
        <v>0</v>
      </c>
      <c r="CJ181" s="35">
        <v>0</v>
      </c>
      <c r="CK181" s="35" t="e">
        <f t="array" aca="1" ref="CK181" ca="1">_xludf.XLOOKUP(C181,'PL TOTAL D0'!H:H,'PL TOTAL D0'!I:I,"")</f>
        <v>#NAME?</v>
      </c>
    </row>
    <row r="182" spans="1:89" ht="15.75" customHeight="1">
      <c r="A182" s="41" t="s">
        <v>2996</v>
      </c>
      <c r="B182" s="14" t="s">
        <v>72</v>
      </c>
      <c r="C182" s="9">
        <v>560590</v>
      </c>
      <c r="D182" s="9" t="s">
        <v>19</v>
      </c>
      <c r="E182" s="9" t="s">
        <v>20</v>
      </c>
      <c r="F182" s="9" t="s">
        <v>290</v>
      </c>
      <c r="G182" s="7" t="e">
        <f t="shared" ca="1" si="0"/>
        <v>#NAME?</v>
      </c>
      <c r="H182" s="8" t="s">
        <v>239</v>
      </c>
      <c r="I182" s="29" t="s">
        <v>240</v>
      </c>
      <c r="J182" s="9" t="str">
        <f t="shared" si="3"/>
        <v>Sim</v>
      </c>
      <c r="K182" s="107">
        <v>44610</v>
      </c>
      <c r="L182" s="6"/>
      <c r="M182" s="6" t="s">
        <v>100</v>
      </c>
      <c r="N182" s="10">
        <v>7.0000000000000001E-3</v>
      </c>
      <c r="O182" s="9" t="s">
        <v>41</v>
      </c>
      <c r="P182" s="234">
        <v>0</v>
      </c>
      <c r="Q182" s="108" t="s">
        <v>3306</v>
      </c>
      <c r="R182" s="108"/>
      <c r="S182" s="7" t="s">
        <v>220</v>
      </c>
      <c r="T182" s="6" t="s">
        <v>1449</v>
      </c>
      <c r="U182" s="6" t="s">
        <v>94</v>
      </c>
      <c r="V182" s="29" t="e">
        <f t="shared" ca="1" si="2"/>
        <v>#NAME?</v>
      </c>
      <c r="W182" s="29"/>
      <c r="X182" s="29"/>
      <c r="Y182" s="6" t="s">
        <v>330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5">
        <v>0</v>
      </c>
      <c r="CI182" s="35">
        <v>0</v>
      </c>
      <c r="CJ182" s="35">
        <v>0</v>
      </c>
      <c r="CK182" s="35" t="e">
        <f t="array" aca="1" ref="CK182" ca="1">_xludf.XLOOKUP(C182,'PL TOTAL D0'!H:H,'PL TOTAL D0'!I:I,"")</f>
        <v>#NAME?</v>
      </c>
    </row>
    <row r="183" spans="1:89" ht="15.75" customHeight="1">
      <c r="A183" s="41" t="s">
        <v>2996</v>
      </c>
      <c r="B183" s="3" t="s">
        <v>3307</v>
      </c>
      <c r="C183" s="9">
        <v>467227</v>
      </c>
      <c r="D183" s="9" t="s">
        <v>19</v>
      </c>
      <c r="E183" s="9" t="s">
        <v>20</v>
      </c>
      <c r="F183" s="6" t="s">
        <v>339</v>
      </c>
      <c r="G183" s="7" t="e">
        <f t="shared" ca="1" si="0"/>
        <v>#NAME?</v>
      </c>
      <c r="H183" s="8" t="s">
        <v>218</v>
      </c>
      <c r="I183" s="29" t="s">
        <v>41</v>
      </c>
      <c r="J183" s="9" t="str">
        <f t="shared" si="3"/>
        <v>Não</v>
      </c>
      <c r="K183" s="107">
        <v>44280</v>
      </c>
      <c r="L183" s="107">
        <v>44393</v>
      </c>
      <c r="M183" s="6" t="s">
        <v>138</v>
      </c>
      <c r="N183" s="10">
        <v>1.4999999999999999E-2</v>
      </c>
      <c r="O183" s="9" t="s">
        <v>29</v>
      </c>
      <c r="P183" s="234">
        <v>0.1</v>
      </c>
      <c r="Q183" s="108"/>
      <c r="R183" s="108"/>
      <c r="S183" s="7" t="s">
        <v>220</v>
      </c>
      <c r="T183" s="6" t="s">
        <v>3308</v>
      </c>
      <c r="U183" s="6" t="s">
        <v>31</v>
      </c>
      <c r="V183" s="29" t="e">
        <f t="shared" ca="1" si="2"/>
        <v>#NAME?</v>
      </c>
      <c r="W183" s="29"/>
      <c r="X183" s="29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3007</v>
      </c>
      <c r="BH183" s="110">
        <v>0</v>
      </c>
      <c r="BI183" s="110" t="s">
        <v>3007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5">
        <v>0</v>
      </c>
      <c r="CI183" s="35">
        <v>0</v>
      </c>
      <c r="CJ183" s="35">
        <v>0</v>
      </c>
      <c r="CK183" s="35" t="e">
        <f t="array" aca="1" ref="CK183" ca="1">_xludf.XLOOKUP(C183,'PL TOTAL D0'!H:H,'PL TOTAL D0'!I:I,"")</f>
        <v>#NAME?</v>
      </c>
    </row>
    <row r="184" spans="1:89" ht="15.75" customHeight="1">
      <c r="A184" s="41" t="s">
        <v>2996</v>
      </c>
      <c r="B184" s="3" t="s">
        <v>1460</v>
      </c>
      <c r="C184" s="9">
        <v>451702</v>
      </c>
      <c r="D184" s="9" t="s">
        <v>19</v>
      </c>
      <c r="E184" s="9" t="s">
        <v>20</v>
      </c>
      <c r="F184" s="6" t="s">
        <v>290</v>
      </c>
      <c r="G184" s="7" t="e">
        <f t="shared" ca="1" si="0"/>
        <v>#NAME?</v>
      </c>
      <c r="H184" s="8" t="s">
        <v>239</v>
      </c>
      <c r="I184" s="29" t="s">
        <v>240</v>
      </c>
      <c r="J184" s="9" t="str">
        <f t="shared" si="3"/>
        <v>Não</v>
      </c>
      <c r="K184" s="232">
        <v>44340</v>
      </c>
      <c r="L184" s="6"/>
      <c r="M184" s="6" t="s">
        <v>28</v>
      </c>
      <c r="N184" s="233">
        <v>1.2E-2</v>
      </c>
      <c r="O184" s="9" t="s">
        <v>41</v>
      </c>
      <c r="P184" s="234">
        <v>0</v>
      </c>
      <c r="Q184" s="33"/>
      <c r="R184" s="33"/>
      <c r="S184" s="7" t="s">
        <v>220</v>
      </c>
      <c r="T184" s="6" t="s">
        <v>1463</v>
      </c>
      <c r="U184" s="6" t="s">
        <v>94</v>
      </c>
      <c r="V184" s="29" t="e">
        <f t="shared" ca="1" si="2"/>
        <v>#NAME?</v>
      </c>
      <c r="W184" s="29"/>
      <c r="X184" s="29"/>
      <c r="Y184" s="6" t="s">
        <v>330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5">
        <v>216.84</v>
      </c>
      <c r="CI184" s="35">
        <v>131.06</v>
      </c>
      <c r="CJ184" s="35">
        <v>115.71</v>
      </c>
      <c r="CK184" s="35" t="e">
        <f t="array" aca="1" ref="CK184" ca="1">_xludf.XLOOKUP(C184,'PL TOTAL D0'!H:H,'PL TOTAL D0'!I:I,"")</f>
        <v>#NAME?</v>
      </c>
    </row>
    <row r="185" spans="1:89" ht="15.75" customHeight="1">
      <c r="A185" s="41" t="s">
        <v>2996</v>
      </c>
      <c r="B185" s="14" t="s">
        <v>3309</v>
      </c>
      <c r="C185" s="9">
        <v>577670</v>
      </c>
      <c r="D185" s="9" t="s">
        <v>2998</v>
      </c>
      <c r="E185" s="9" t="s">
        <v>38</v>
      </c>
      <c r="F185" s="6" t="s">
        <v>3005</v>
      </c>
      <c r="G185" s="7" t="e">
        <f t="shared" ca="1" si="0"/>
        <v>#NAME?</v>
      </c>
      <c r="H185" s="8" t="s">
        <v>218</v>
      </c>
      <c r="I185" s="29" t="s">
        <v>41</v>
      </c>
      <c r="J185" s="9" t="str">
        <f t="shared" si="3"/>
        <v>Não</v>
      </c>
      <c r="K185" s="107">
        <v>43559</v>
      </c>
      <c r="L185" s="239">
        <v>44482</v>
      </c>
      <c r="M185" s="6" t="s">
        <v>138</v>
      </c>
      <c r="N185" s="10">
        <v>0.01</v>
      </c>
      <c r="O185" s="9" t="s">
        <v>29</v>
      </c>
      <c r="P185" s="234">
        <v>0.1</v>
      </c>
      <c r="Q185" s="235"/>
      <c r="R185" s="235"/>
      <c r="S185" s="7" t="s">
        <v>220</v>
      </c>
      <c r="T185" s="6" t="s">
        <v>3310</v>
      </c>
      <c r="U185" s="6" t="s">
        <v>38</v>
      </c>
      <c r="V185" s="29" t="e">
        <f t="shared" ca="1" si="2"/>
        <v>#NAME?</v>
      </c>
      <c r="W185" s="29"/>
      <c r="X185" s="29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3007</v>
      </c>
      <c r="BH185" s="110">
        <v>0</v>
      </c>
      <c r="BI185" s="110" t="s">
        <v>3007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5">
        <v>0</v>
      </c>
      <c r="CI185" s="35">
        <v>0</v>
      </c>
      <c r="CJ185" s="35">
        <v>0</v>
      </c>
      <c r="CK185" s="35" t="e">
        <f t="array" aca="1" ref="CK185" ca="1">_xludf.XLOOKUP(C185,'PL TOTAL D0'!H:H,'PL TOTAL D0'!I:I,"")</f>
        <v>#NAME?</v>
      </c>
    </row>
    <row r="186" spans="1:89" ht="15.75" customHeight="1">
      <c r="A186" s="41" t="s">
        <v>2996</v>
      </c>
      <c r="B186" s="3" t="s">
        <v>3311</v>
      </c>
      <c r="C186" s="9">
        <v>439727</v>
      </c>
      <c r="D186" s="9" t="s">
        <v>19</v>
      </c>
      <c r="E186" s="9" t="s">
        <v>20</v>
      </c>
      <c r="F186" s="9" t="s">
        <v>3045</v>
      </c>
      <c r="G186" s="7" t="e">
        <f t="shared" ca="1" si="0"/>
        <v>#NAME?</v>
      </c>
      <c r="H186" s="8" t="s">
        <v>218</v>
      </c>
      <c r="I186" s="29" t="s">
        <v>41</v>
      </c>
      <c r="J186" s="9" t="str">
        <f t="shared" si="3"/>
        <v>Não</v>
      </c>
      <c r="K186" s="232">
        <v>44266</v>
      </c>
      <c r="L186" s="107">
        <v>44831</v>
      </c>
      <c r="M186" s="6" t="s">
        <v>28</v>
      </c>
      <c r="N186" s="233">
        <v>1.2E-2</v>
      </c>
      <c r="O186" s="9" t="s">
        <v>41</v>
      </c>
      <c r="P186" s="234">
        <v>0</v>
      </c>
      <c r="Q186" s="108"/>
      <c r="R186" s="108"/>
      <c r="S186" s="7" t="s">
        <v>220</v>
      </c>
      <c r="T186" s="6" t="s">
        <v>3312</v>
      </c>
      <c r="U186" s="6" t="s">
        <v>94</v>
      </c>
      <c r="V186" s="29" t="e">
        <f t="shared" ca="1" si="2"/>
        <v>#NAME?</v>
      </c>
      <c r="W186" s="29"/>
      <c r="X186" s="29"/>
      <c r="Y186" s="6" t="s">
        <v>330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5">
        <v>0</v>
      </c>
      <c r="CI186" s="35">
        <v>0</v>
      </c>
      <c r="CJ186" s="35">
        <v>0</v>
      </c>
      <c r="CK186" s="35" t="e">
        <f t="array" aca="1" ref="CK186" ca="1">_xludf.XLOOKUP(C186,'PL TOTAL D0'!H:H,'PL TOTAL D0'!I:I,"")</f>
        <v>#NAME?</v>
      </c>
    </row>
    <row r="187" spans="1:89" ht="15.75" customHeight="1">
      <c r="A187" s="41" t="s">
        <v>2996</v>
      </c>
      <c r="B187" s="3" t="s">
        <v>74</v>
      </c>
      <c r="C187" s="9">
        <v>76952</v>
      </c>
      <c r="D187" s="9" t="s">
        <v>19</v>
      </c>
      <c r="E187" s="9" t="s">
        <v>20</v>
      </c>
      <c r="F187" s="9" t="s">
        <v>290</v>
      </c>
      <c r="G187" s="7" t="e">
        <f t="shared" ca="1" si="0"/>
        <v>#NAME?</v>
      </c>
      <c r="H187" s="8" t="s">
        <v>239</v>
      </c>
      <c r="I187" s="29" t="s">
        <v>240</v>
      </c>
      <c r="J187" s="9" t="str">
        <f t="shared" si="3"/>
        <v>Não</v>
      </c>
      <c r="K187" s="232">
        <v>44276</v>
      </c>
      <c r="L187" s="6"/>
      <c r="M187" s="6" t="s">
        <v>138</v>
      </c>
      <c r="N187" s="10">
        <v>1.4999999999999999E-2</v>
      </c>
      <c r="O187" s="9" t="s">
        <v>29</v>
      </c>
      <c r="P187" s="234">
        <v>0.1</v>
      </c>
      <c r="Q187" s="28"/>
      <c r="R187" s="108"/>
      <c r="S187" s="7" t="s">
        <v>220</v>
      </c>
      <c r="T187" s="6" t="s">
        <v>1468</v>
      </c>
      <c r="U187" s="6" t="s">
        <v>94</v>
      </c>
      <c r="V187" s="29" t="e">
        <f t="shared" ca="1" si="2"/>
        <v>#NAME?</v>
      </c>
      <c r="W187" s="29"/>
      <c r="X187" s="29"/>
      <c r="Y187" s="6" t="s">
        <v>330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5">
        <v>0</v>
      </c>
      <c r="CI187" s="35">
        <v>0</v>
      </c>
      <c r="CJ187" s="35">
        <v>0</v>
      </c>
      <c r="CK187" s="35" t="e">
        <f t="array" aca="1" ref="CK187" ca="1">_xludf.XLOOKUP(C187,'PL TOTAL D0'!H:H,'PL TOTAL D0'!I:I,"")</f>
        <v>#NAME?</v>
      </c>
    </row>
    <row r="188" spans="1:89" ht="15.75" customHeight="1">
      <c r="A188" s="41" t="s">
        <v>2996</v>
      </c>
      <c r="B188" s="106" t="s">
        <v>3313</v>
      </c>
      <c r="C188" s="9">
        <v>381137</v>
      </c>
      <c r="D188" s="9" t="s">
        <v>19</v>
      </c>
      <c r="E188" s="9" t="s">
        <v>38</v>
      </c>
      <c r="F188" s="9" t="s">
        <v>164</v>
      </c>
      <c r="G188" s="7" t="e">
        <f t="shared" ca="1" si="0"/>
        <v>#NAME?</v>
      </c>
      <c r="H188" s="8" t="s">
        <v>227</v>
      </c>
      <c r="I188" s="29" t="s">
        <v>41</v>
      </c>
      <c r="J188" s="9" t="str">
        <f t="shared" si="3"/>
        <v>Sim</v>
      </c>
      <c r="K188" s="232">
        <v>45146</v>
      </c>
      <c r="L188" s="6"/>
      <c r="M188" s="6" t="s">
        <v>100</v>
      </c>
      <c r="N188" s="10">
        <v>1.2E-2</v>
      </c>
      <c r="O188" s="9" t="s">
        <v>41</v>
      </c>
      <c r="P188" s="234">
        <v>0</v>
      </c>
      <c r="Q188" s="108" t="s">
        <v>3314</v>
      </c>
      <c r="R188" s="108"/>
      <c r="S188" s="7" t="s">
        <v>220</v>
      </c>
      <c r="T188" s="9" t="s">
        <v>3315</v>
      </c>
      <c r="U188" s="6" t="s">
        <v>955</v>
      </c>
      <c r="V188" s="29" t="e">
        <f t="shared" ca="1" si="2"/>
        <v>#NAME?</v>
      </c>
      <c r="W188" s="29"/>
      <c r="X188" s="29"/>
      <c r="Y188" s="6" t="s">
        <v>330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5">
        <v>48236.88</v>
      </c>
      <c r="CI188" s="35">
        <v>48578.23</v>
      </c>
      <c r="CJ188" s="35">
        <v>20920.060000000001</v>
      </c>
      <c r="CK188" s="35" t="e">
        <f t="array" aca="1" ref="CK188" ca="1">_xludf.XLOOKUP(C188,'PL TOTAL D0'!H:H,'PL TOTAL D0'!I:I,"")</f>
        <v>#NAME?</v>
      </c>
    </row>
    <row r="189" spans="1:89" ht="15.75" customHeight="1">
      <c r="A189" s="41" t="s">
        <v>2996</v>
      </c>
      <c r="B189" s="3" t="s">
        <v>3316</v>
      </c>
      <c r="C189" s="9">
        <v>31793</v>
      </c>
      <c r="D189" s="9" t="s">
        <v>19</v>
      </c>
      <c r="E189" s="9" t="s">
        <v>20</v>
      </c>
      <c r="F189" s="6" t="s">
        <v>697</v>
      </c>
      <c r="G189" s="7" t="e">
        <f t="shared" ca="1" si="0"/>
        <v>#NAME?</v>
      </c>
      <c r="H189" s="8" t="s">
        <v>227</v>
      </c>
      <c r="I189" s="29" t="s">
        <v>41</v>
      </c>
      <c r="J189" s="9" t="str">
        <f t="shared" si="3"/>
        <v>Não</v>
      </c>
      <c r="K189" s="232">
        <v>44263</v>
      </c>
      <c r="L189" s="6"/>
      <c r="M189" s="6" t="s">
        <v>138</v>
      </c>
      <c r="N189" s="233">
        <v>1.4999999999999999E-2</v>
      </c>
      <c r="O189" s="9" t="s">
        <v>29</v>
      </c>
      <c r="P189" s="234">
        <v>0.1</v>
      </c>
      <c r="Q189" s="108"/>
      <c r="R189" s="108"/>
      <c r="S189" s="7" t="s">
        <v>220</v>
      </c>
      <c r="T189" s="6" t="s">
        <v>3317</v>
      </c>
      <c r="U189" s="6" t="s">
        <v>31</v>
      </c>
      <c r="V189" s="29" t="e">
        <f t="shared" ca="1" si="2"/>
        <v>#NAME?</v>
      </c>
      <c r="W189" s="29"/>
      <c r="X189" s="29"/>
      <c r="Y189" s="6" t="s">
        <v>330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5">
        <v>217918.32</v>
      </c>
      <c r="CI189" s="35">
        <v>218169.76</v>
      </c>
      <c r="CJ189" s="35">
        <v>196937.48</v>
      </c>
      <c r="CK189" s="35" t="e">
        <f t="array" aca="1" ref="CK189" ca="1">_xludf.XLOOKUP(C189,'PL TOTAL D0'!H:H,'PL TOTAL D0'!I:I,"")</f>
        <v>#NAME?</v>
      </c>
    </row>
    <row r="190" spans="1:89" ht="15.75" customHeight="1">
      <c r="A190" s="41" t="s">
        <v>2996</v>
      </c>
      <c r="B190" s="3" t="s">
        <v>3318</v>
      </c>
      <c r="C190" s="9">
        <v>266389</v>
      </c>
      <c r="D190" s="9" t="s">
        <v>19</v>
      </c>
      <c r="E190" s="9" t="s">
        <v>20</v>
      </c>
      <c r="F190" s="9" t="s">
        <v>3045</v>
      </c>
      <c r="G190" s="7" t="e">
        <f t="shared" ca="1" si="0"/>
        <v>#NAME?</v>
      </c>
      <c r="H190" s="8" t="s">
        <v>239</v>
      </c>
      <c r="I190" s="29" t="s">
        <v>240</v>
      </c>
      <c r="J190" s="9" t="str">
        <f t="shared" si="3"/>
        <v>Não</v>
      </c>
      <c r="K190" s="30">
        <v>44358</v>
      </c>
      <c r="L190" s="6"/>
      <c r="M190" s="6" t="s">
        <v>28</v>
      </c>
      <c r="N190" s="233">
        <v>1.2E-2</v>
      </c>
      <c r="O190" s="9" t="s">
        <v>41</v>
      </c>
      <c r="P190" s="234">
        <v>0</v>
      </c>
      <c r="Q190" s="33"/>
      <c r="R190" s="33"/>
      <c r="S190" s="7" t="s">
        <v>220</v>
      </c>
      <c r="T190" s="6" t="s">
        <v>3319</v>
      </c>
      <c r="U190" s="6" t="s">
        <v>94</v>
      </c>
      <c r="V190" s="29" t="e">
        <f t="shared" ca="1" si="2"/>
        <v>#NAME?</v>
      </c>
      <c r="W190" s="29"/>
      <c r="X190" s="29"/>
      <c r="Y190" s="6" t="s">
        <v>330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5">
        <v>0</v>
      </c>
      <c r="CI190" s="35">
        <v>0</v>
      </c>
      <c r="CJ190" s="35">
        <v>0</v>
      </c>
      <c r="CK190" s="35" t="e">
        <f t="array" aca="1" ref="CK190" ca="1">_xludf.XLOOKUP(C190,'PL TOTAL D0'!H:H,'PL TOTAL D0'!I:I,"")</f>
        <v>#NAME?</v>
      </c>
    </row>
    <row r="191" spans="1:89" ht="15.75" customHeight="1">
      <c r="A191" s="41" t="s">
        <v>2996</v>
      </c>
      <c r="B191" s="14" t="s">
        <v>3320</v>
      </c>
      <c r="C191" s="9">
        <v>327484</v>
      </c>
      <c r="D191" s="9" t="s">
        <v>19</v>
      </c>
      <c r="E191" s="9" t="s">
        <v>38</v>
      </c>
      <c r="F191" s="6" t="s">
        <v>3146</v>
      </c>
      <c r="G191" s="7" t="e">
        <f t="shared" ca="1" si="0"/>
        <v>#NAME?</v>
      </c>
      <c r="H191" s="8" t="s">
        <v>218</v>
      </c>
      <c r="I191" s="29" t="s">
        <v>41</v>
      </c>
      <c r="J191" s="9" t="str">
        <f t="shared" si="3"/>
        <v>Não</v>
      </c>
      <c r="K191" s="107">
        <v>43515</v>
      </c>
      <c r="L191" s="107">
        <v>44309</v>
      </c>
      <c r="M191" s="6" t="s">
        <v>132</v>
      </c>
      <c r="N191" s="10">
        <v>0.01</v>
      </c>
      <c r="O191" s="9" t="s">
        <v>260</v>
      </c>
      <c r="P191" s="234">
        <v>0.2</v>
      </c>
      <c r="Q191" s="108"/>
      <c r="R191" s="108"/>
      <c r="S191" s="7" t="s">
        <v>220</v>
      </c>
      <c r="T191" s="6" t="s">
        <v>3321</v>
      </c>
      <c r="U191" s="6" t="s">
        <v>38</v>
      </c>
      <c r="V191" s="29" t="e">
        <f t="shared" ca="1" si="2"/>
        <v>#NAME?</v>
      </c>
      <c r="W191" s="29"/>
      <c r="X191" s="29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3007</v>
      </c>
      <c r="BH191" s="110">
        <v>0</v>
      </c>
      <c r="BI191" s="110" t="s">
        <v>3007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5">
        <v>0</v>
      </c>
      <c r="CI191" s="35">
        <v>0</v>
      </c>
      <c r="CJ191" s="35">
        <v>0</v>
      </c>
      <c r="CK191" s="35" t="e">
        <f t="array" aca="1" ref="CK191" ca="1">_xludf.XLOOKUP(C191,'PL TOTAL D0'!H:H,'PL TOTAL D0'!I:I,"")</f>
        <v>#NAME?</v>
      </c>
    </row>
    <row r="192" spans="1:89" ht="15.75" customHeight="1">
      <c r="A192" s="41" t="s">
        <v>2996</v>
      </c>
      <c r="B192" s="3" t="s">
        <v>3322</v>
      </c>
      <c r="C192" s="9">
        <v>31966</v>
      </c>
      <c r="D192" s="9" t="s">
        <v>19</v>
      </c>
      <c r="E192" s="9" t="s">
        <v>20</v>
      </c>
      <c r="F192" s="9" t="s">
        <v>339</v>
      </c>
      <c r="G192" s="7" t="e">
        <f t="shared" ca="1" si="0"/>
        <v>#NAME?</v>
      </c>
      <c r="H192" s="8" t="s">
        <v>239</v>
      </c>
      <c r="I192" s="29" t="s">
        <v>240</v>
      </c>
      <c r="J192" s="9" t="str">
        <f t="shared" si="3"/>
        <v>Sim</v>
      </c>
      <c r="K192" s="232">
        <v>44656</v>
      </c>
      <c r="L192" s="6"/>
      <c r="M192" s="6" t="s">
        <v>132</v>
      </c>
      <c r="N192" s="233">
        <v>2.5000000000000001E-2</v>
      </c>
      <c r="O192" s="9" t="s">
        <v>260</v>
      </c>
      <c r="P192" s="234">
        <v>0.2</v>
      </c>
      <c r="Q192" s="33" t="s">
        <v>3323</v>
      </c>
      <c r="R192" s="33"/>
      <c r="S192" s="7" t="s">
        <v>220</v>
      </c>
      <c r="T192" s="6" t="s">
        <v>1481</v>
      </c>
      <c r="U192" s="6" t="s">
        <v>94</v>
      </c>
      <c r="V192" s="29" t="e">
        <f t="shared" ca="1" si="2"/>
        <v>#NAME?</v>
      </c>
      <c r="W192" s="29"/>
      <c r="X192" s="29"/>
      <c r="Y192" s="6" t="s">
        <v>330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5">
        <v>0</v>
      </c>
      <c r="CI192" s="35">
        <v>0</v>
      </c>
      <c r="CJ192" s="35">
        <v>0</v>
      </c>
      <c r="CK192" s="35" t="e">
        <f t="array" aca="1" ref="CK192" ca="1">_xludf.XLOOKUP(C192,'PL TOTAL D0'!H:H,'PL TOTAL D0'!I:I,"")</f>
        <v>#NAME?</v>
      </c>
    </row>
    <row r="193" spans="1:89" ht="15.75" customHeight="1">
      <c r="A193" s="41" t="s">
        <v>2996</v>
      </c>
      <c r="B193" s="3" t="s">
        <v>3324</v>
      </c>
      <c r="C193" s="9">
        <v>377270</v>
      </c>
      <c r="D193" s="9" t="s">
        <v>19</v>
      </c>
      <c r="E193" s="9" t="s">
        <v>20</v>
      </c>
      <c r="F193" s="9" t="s">
        <v>339</v>
      </c>
      <c r="G193" s="7" t="e">
        <f t="shared" ca="1" si="0"/>
        <v>#NAME?</v>
      </c>
      <c r="H193" s="8" t="s">
        <v>218</v>
      </c>
      <c r="I193" s="29" t="s">
        <v>41</v>
      </c>
      <c r="J193" s="9" t="str">
        <f t="shared" si="3"/>
        <v>Não</v>
      </c>
      <c r="K193" s="232">
        <v>44706</v>
      </c>
      <c r="L193" s="30">
        <v>45015</v>
      </c>
      <c r="M193" s="6" t="s">
        <v>90</v>
      </c>
      <c r="N193" s="6" t="s">
        <v>3325</v>
      </c>
      <c r="O193" s="9" t="s">
        <v>260</v>
      </c>
      <c r="P193" s="234">
        <v>0.2</v>
      </c>
      <c r="Q193" s="235"/>
      <c r="R193" s="235"/>
      <c r="S193" s="7" t="s">
        <v>220</v>
      </c>
      <c r="T193" s="6" t="s">
        <v>1481</v>
      </c>
      <c r="U193" s="6" t="s">
        <v>94</v>
      </c>
      <c r="V193" s="29" t="e">
        <f t="shared" ca="1" si="2"/>
        <v>#NAME?</v>
      </c>
      <c r="W193" s="29"/>
      <c r="X193" s="29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5">
        <v>0</v>
      </c>
      <c r="CI193" s="35">
        <v>0</v>
      </c>
      <c r="CJ193" s="35">
        <v>0</v>
      </c>
      <c r="CK193" s="35" t="e">
        <f t="array" aca="1" ref="CK193" ca="1">_xludf.XLOOKUP(C193,'PL TOTAL D0'!H:H,'PL TOTAL D0'!I:I,"")</f>
        <v>#NAME?</v>
      </c>
    </row>
    <row r="194" spans="1:89" ht="15.75" customHeight="1">
      <c r="A194" s="41" t="s">
        <v>2996</v>
      </c>
      <c r="B194" s="3" t="s">
        <v>3326</v>
      </c>
      <c r="C194" s="9">
        <v>32897</v>
      </c>
      <c r="D194" s="9" t="s">
        <v>19</v>
      </c>
      <c r="E194" s="9" t="s">
        <v>20</v>
      </c>
      <c r="F194" s="9" t="s">
        <v>339</v>
      </c>
      <c r="G194" s="7" t="e">
        <f t="shared" ca="1" si="0"/>
        <v>#NAME?</v>
      </c>
      <c r="H194" s="8" t="s">
        <v>239</v>
      </c>
      <c r="I194" s="29" t="s">
        <v>240</v>
      </c>
      <c r="J194" s="9" t="str">
        <f t="shared" si="3"/>
        <v>Sim</v>
      </c>
      <c r="K194" s="232">
        <v>44278</v>
      </c>
      <c r="L194" s="7"/>
      <c r="M194" s="6" t="s">
        <v>420</v>
      </c>
      <c r="N194" s="10">
        <v>0.02</v>
      </c>
      <c r="O194" s="9" t="s">
        <v>29</v>
      </c>
      <c r="P194" s="234">
        <v>0.2</v>
      </c>
      <c r="Q194" s="108" t="s">
        <v>3243</v>
      </c>
      <c r="R194" s="108"/>
      <c r="S194" s="7" t="s">
        <v>220</v>
      </c>
      <c r="T194" s="6" t="s">
        <v>1488</v>
      </c>
      <c r="U194" s="6" t="s">
        <v>94</v>
      </c>
      <c r="V194" s="29" t="e">
        <f t="shared" ca="1" si="2"/>
        <v>#NAME?</v>
      </c>
      <c r="W194" s="29"/>
      <c r="X194" s="29"/>
      <c r="Y194" s="6" t="s">
        <v>330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5">
        <v>35.409999999999997</v>
      </c>
      <c r="CI194" s="35">
        <v>35.409999999999997</v>
      </c>
      <c r="CJ194" s="35">
        <v>35.409999999999997</v>
      </c>
      <c r="CK194" s="35" t="e">
        <f t="array" aca="1" ref="CK194" ca="1">_xludf.XLOOKUP(C194,'PL TOTAL D0'!H:H,'PL TOTAL D0'!I:I,"")</f>
        <v>#NAME?</v>
      </c>
    </row>
    <row r="195" spans="1:89" ht="15.75" customHeight="1">
      <c r="A195" s="41" t="s">
        <v>2996</v>
      </c>
      <c r="B195" s="3" t="s">
        <v>3326</v>
      </c>
      <c r="C195" s="9">
        <v>39137</v>
      </c>
      <c r="D195" s="9" t="s">
        <v>19</v>
      </c>
      <c r="E195" s="9" t="s">
        <v>20</v>
      </c>
      <c r="F195" s="9" t="s">
        <v>339</v>
      </c>
      <c r="G195" s="7" t="e">
        <f t="shared" ca="1" si="0"/>
        <v>#NAME?</v>
      </c>
      <c r="H195" s="8" t="s">
        <v>239</v>
      </c>
      <c r="I195" s="29" t="s">
        <v>240</v>
      </c>
      <c r="J195" s="9" t="str">
        <f t="shared" si="3"/>
        <v>Sim</v>
      </c>
      <c r="K195" s="232">
        <v>44278</v>
      </c>
      <c r="L195" s="6"/>
      <c r="M195" s="6" t="s">
        <v>132</v>
      </c>
      <c r="N195" s="233">
        <v>2.5000000000000001E-2</v>
      </c>
      <c r="O195" s="9" t="s">
        <v>260</v>
      </c>
      <c r="P195" s="234">
        <v>0.2</v>
      </c>
      <c r="Q195" s="108" t="s">
        <v>3243</v>
      </c>
      <c r="R195" s="108"/>
      <c r="S195" s="7" t="s">
        <v>220</v>
      </c>
      <c r="T195" s="6" t="s">
        <v>1488</v>
      </c>
      <c r="U195" s="6" t="s">
        <v>94</v>
      </c>
      <c r="V195" s="29" t="e">
        <f t="shared" ca="1" si="2"/>
        <v>#NAME?</v>
      </c>
      <c r="W195" s="29"/>
      <c r="X195" s="29"/>
      <c r="Y195" s="6" t="s">
        <v>330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5">
        <v>0</v>
      </c>
      <c r="CI195" s="35">
        <v>0</v>
      </c>
      <c r="CJ195" s="35">
        <v>0</v>
      </c>
      <c r="CK195" s="35" t="e">
        <f t="array" aca="1" ref="CK195" ca="1">_xludf.XLOOKUP(C195,'PL TOTAL D0'!H:H,'PL TOTAL D0'!I:I,"")</f>
        <v>#NAME?</v>
      </c>
    </row>
    <row r="196" spans="1:89" ht="15.75" customHeight="1">
      <c r="A196" s="41" t="s">
        <v>2996</v>
      </c>
      <c r="B196" s="14" t="s">
        <v>3327</v>
      </c>
      <c r="C196" s="9">
        <v>320310</v>
      </c>
      <c r="D196" s="9" t="s">
        <v>2998</v>
      </c>
      <c r="E196" s="9" t="s">
        <v>38</v>
      </c>
      <c r="F196" s="6" t="s">
        <v>3005</v>
      </c>
      <c r="G196" s="7" t="e">
        <f t="shared" ca="1" si="0"/>
        <v>#NAME?</v>
      </c>
      <c r="H196" s="8" t="s">
        <v>218</v>
      </c>
      <c r="I196" s="29" t="s">
        <v>41</v>
      </c>
      <c r="J196" s="9" t="str">
        <f t="shared" si="3"/>
        <v>Não</v>
      </c>
      <c r="K196" s="107">
        <v>43664</v>
      </c>
      <c r="L196" s="107">
        <v>44309</v>
      </c>
      <c r="M196" s="6" t="s">
        <v>138</v>
      </c>
      <c r="N196" s="10">
        <v>0.01</v>
      </c>
      <c r="O196" s="9" t="s">
        <v>29</v>
      </c>
      <c r="P196" s="234">
        <v>0.1</v>
      </c>
      <c r="Q196" s="235"/>
      <c r="R196" s="235"/>
      <c r="S196" s="7" t="s">
        <v>220</v>
      </c>
      <c r="T196" s="6">
        <v>295405180</v>
      </c>
      <c r="U196" s="6" t="s">
        <v>38</v>
      </c>
      <c r="V196" s="29" t="e">
        <f t="shared" ca="1" si="2"/>
        <v>#NAME?</v>
      </c>
      <c r="W196" s="29"/>
      <c r="X196" s="29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3007</v>
      </c>
      <c r="BH196" s="110">
        <v>0</v>
      </c>
      <c r="BI196" s="110" t="s">
        <v>3007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5">
        <v>0</v>
      </c>
      <c r="CI196" s="35">
        <v>0</v>
      </c>
      <c r="CJ196" s="35">
        <v>0</v>
      </c>
      <c r="CK196" s="35" t="e">
        <f t="array" aca="1" ref="CK196" ca="1">_xludf.XLOOKUP(C196,'PL TOTAL D0'!H:H,'PL TOTAL D0'!I:I,"")</f>
        <v>#NAME?</v>
      </c>
    </row>
    <row r="197" spans="1:89" ht="15.75" customHeight="1">
      <c r="A197" s="41" t="s">
        <v>2996</v>
      </c>
      <c r="B197" s="14" t="s">
        <v>3328</v>
      </c>
      <c r="C197" s="9">
        <v>35930</v>
      </c>
      <c r="D197" s="9" t="s">
        <v>2998</v>
      </c>
      <c r="E197" s="9" t="s">
        <v>38</v>
      </c>
      <c r="F197" s="6" t="s">
        <v>3005</v>
      </c>
      <c r="G197" s="7" t="e">
        <f t="shared" ca="1" si="0"/>
        <v>#NAME?</v>
      </c>
      <c r="H197" s="8" t="s">
        <v>218</v>
      </c>
      <c r="I197" s="29" t="s">
        <v>41</v>
      </c>
      <c r="J197" s="9" t="str">
        <f t="shared" si="3"/>
        <v>Não</v>
      </c>
      <c r="K197" s="107">
        <v>43853</v>
      </c>
      <c r="L197" s="239">
        <v>44484</v>
      </c>
      <c r="M197" s="6" t="s">
        <v>138</v>
      </c>
      <c r="N197" s="10">
        <v>1.4999999999999999E-2</v>
      </c>
      <c r="O197" s="9" t="s">
        <v>29</v>
      </c>
      <c r="P197" s="234">
        <v>0.1</v>
      </c>
      <c r="Q197" s="108"/>
      <c r="R197" s="108"/>
      <c r="S197" s="7" t="s">
        <v>220</v>
      </c>
      <c r="T197" s="6" t="s">
        <v>3329</v>
      </c>
      <c r="U197" s="6" t="s">
        <v>38</v>
      </c>
      <c r="V197" s="29" t="e">
        <f t="shared" ca="1" si="2"/>
        <v>#NAME?</v>
      </c>
      <c r="W197" s="29"/>
      <c r="X197" s="29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3007</v>
      </c>
      <c r="BH197" s="110">
        <v>0</v>
      </c>
      <c r="BI197" s="110" t="s">
        <v>3007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5">
        <v>0</v>
      </c>
      <c r="CI197" s="35">
        <v>0</v>
      </c>
      <c r="CJ197" s="35">
        <v>0</v>
      </c>
      <c r="CK197" s="35" t="e">
        <f t="array" aca="1" ref="CK197" ca="1">_xludf.XLOOKUP(C197,'PL TOTAL D0'!H:H,'PL TOTAL D0'!I:I,"")</f>
        <v>#NAME?</v>
      </c>
    </row>
    <row r="198" spans="1:89" ht="15.75" customHeight="1">
      <c r="A198" s="41" t="s">
        <v>2996</v>
      </c>
      <c r="B198" s="3" t="s">
        <v>3330</v>
      </c>
      <c r="C198" s="9">
        <v>32362</v>
      </c>
      <c r="D198" s="9" t="s">
        <v>19</v>
      </c>
      <c r="E198" s="9" t="s">
        <v>20</v>
      </c>
      <c r="F198" s="9" t="s">
        <v>290</v>
      </c>
      <c r="G198" s="7" t="e">
        <f t="shared" ca="1" si="0"/>
        <v>#NAME?</v>
      </c>
      <c r="H198" s="8" t="s">
        <v>239</v>
      </c>
      <c r="I198" s="29" t="s">
        <v>240</v>
      </c>
      <c r="J198" s="9" t="str">
        <f t="shared" si="3"/>
        <v>Não</v>
      </c>
      <c r="K198" s="232">
        <v>44295</v>
      </c>
      <c r="L198" s="6"/>
      <c r="M198" s="6" t="s">
        <v>100</v>
      </c>
      <c r="N198" s="10">
        <v>7.0000000000000001E-3</v>
      </c>
      <c r="O198" s="9" t="s">
        <v>41</v>
      </c>
      <c r="P198" s="234">
        <v>0</v>
      </c>
      <c r="Q198" s="47"/>
      <c r="R198" s="47"/>
      <c r="S198" s="7" t="s">
        <v>220</v>
      </c>
      <c r="T198" s="6" t="s">
        <v>3331</v>
      </c>
      <c r="U198" s="6" t="s">
        <v>94</v>
      </c>
      <c r="V198" s="29" t="e">
        <f t="shared" ca="1" si="2"/>
        <v>#NAME?</v>
      </c>
      <c r="W198" s="29"/>
      <c r="X198" s="29"/>
      <c r="Y198" s="6" t="s">
        <v>330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5">
        <v>0</v>
      </c>
      <c r="CI198" s="35">
        <v>0</v>
      </c>
      <c r="CJ198" s="35">
        <v>0</v>
      </c>
      <c r="CK198" s="35" t="e">
        <f t="array" aca="1" ref="CK198" ca="1">_xludf.XLOOKUP(C198,'PL TOTAL D0'!H:H,'PL TOTAL D0'!I:I,"")</f>
        <v>#NAME?</v>
      </c>
    </row>
    <row r="199" spans="1:89" ht="15.75" customHeight="1">
      <c r="A199" s="41" t="s">
        <v>2996</v>
      </c>
      <c r="B199" s="106" t="s">
        <v>3332</v>
      </c>
      <c r="C199" s="9">
        <v>32254</v>
      </c>
      <c r="D199" s="9" t="s">
        <v>19</v>
      </c>
      <c r="E199" s="9" t="s">
        <v>20</v>
      </c>
      <c r="F199" s="9" t="s">
        <v>290</v>
      </c>
      <c r="G199" s="7" t="e">
        <f t="shared" ca="1" si="0"/>
        <v>#NAME?</v>
      </c>
      <c r="H199" s="8" t="s">
        <v>239</v>
      </c>
      <c r="I199" s="29" t="s">
        <v>240</v>
      </c>
      <c r="J199" s="9" t="str">
        <f t="shared" si="3"/>
        <v>Não</v>
      </c>
      <c r="K199" s="232">
        <v>44263</v>
      </c>
      <c r="L199" s="6"/>
      <c r="M199" s="6" t="s">
        <v>138</v>
      </c>
      <c r="N199" s="10">
        <v>1.4999999999999999E-2</v>
      </c>
      <c r="O199" s="9" t="s">
        <v>29</v>
      </c>
      <c r="P199" s="234">
        <v>0.1</v>
      </c>
      <c r="Q199" s="47"/>
      <c r="R199" s="47"/>
      <c r="S199" s="7" t="s">
        <v>220</v>
      </c>
      <c r="T199" s="9" t="s">
        <v>3333</v>
      </c>
      <c r="U199" s="6" t="s">
        <v>94</v>
      </c>
      <c r="V199" s="29" t="e">
        <f t="shared" ca="1" si="2"/>
        <v>#NAME?</v>
      </c>
      <c r="W199" s="29"/>
      <c r="X199" s="29"/>
      <c r="Y199" s="6" t="s">
        <v>222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5">
        <v>0</v>
      </c>
      <c r="CI199" s="35">
        <v>0</v>
      </c>
      <c r="CJ199" s="35">
        <v>0</v>
      </c>
      <c r="CK199" s="35" t="e">
        <f t="array" aca="1" ref="CK199" ca="1">_xludf.XLOOKUP(C199,'PL TOTAL D0'!H:H,'PL TOTAL D0'!I:I,"")</f>
        <v>#NAME?</v>
      </c>
    </row>
    <row r="200" spans="1:89" ht="15.75" customHeight="1">
      <c r="A200" s="41" t="s">
        <v>2996</v>
      </c>
      <c r="B200" s="41" t="s">
        <v>3334</v>
      </c>
      <c r="C200" s="9">
        <v>577499</v>
      </c>
      <c r="D200" s="9" t="s">
        <v>2998</v>
      </c>
      <c r="E200" s="9" t="s">
        <v>38</v>
      </c>
      <c r="F200" s="9" t="s">
        <v>2999</v>
      </c>
      <c r="G200" s="7" t="e">
        <f t="shared" ca="1" si="0"/>
        <v>#NAME?</v>
      </c>
      <c r="H200" s="8" t="s">
        <v>239</v>
      </c>
      <c r="I200" s="29" t="s">
        <v>240</v>
      </c>
      <c r="J200" s="9" t="str">
        <f t="shared" si="3"/>
        <v>Sim</v>
      </c>
      <c r="K200" s="232">
        <v>43879</v>
      </c>
      <c r="L200" s="6"/>
      <c r="M200" s="6" t="s">
        <v>138</v>
      </c>
      <c r="N200" s="10">
        <v>1.4999999999999999E-2</v>
      </c>
      <c r="O200" s="9" t="s">
        <v>41</v>
      </c>
      <c r="P200" s="234">
        <v>0</v>
      </c>
      <c r="Q200" s="108" t="s">
        <v>3243</v>
      </c>
      <c r="R200" s="47"/>
      <c r="S200" s="7" t="s">
        <v>220</v>
      </c>
      <c r="T200" s="9" t="s">
        <v>1522</v>
      </c>
      <c r="U200" s="6" t="s">
        <v>38</v>
      </c>
      <c r="V200" s="29" t="e">
        <f t="shared" ca="1" si="2"/>
        <v>#NAME?</v>
      </c>
      <c r="W200" s="29"/>
      <c r="X200" s="29"/>
      <c r="Y200" s="6" t="s">
        <v>330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5">
        <v>0</v>
      </c>
      <c r="CI200" s="35">
        <v>0</v>
      </c>
      <c r="CJ200" s="35">
        <v>0</v>
      </c>
      <c r="CK200" s="35" t="e">
        <f t="array" aca="1" ref="CK200" ca="1">_xludf.XLOOKUP(C200,'PL TOTAL D0'!H:H,'PL TOTAL D0'!I:I,"")</f>
        <v>#NAME?</v>
      </c>
    </row>
    <row r="201" spans="1:89" ht="15.75" customHeight="1">
      <c r="A201" s="41" t="s">
        <v>2996</v>
      </c>
      <c r="B201" s="3" t="s">
        <v>3335</v>
      </c>
      <c r="C201" s="9">
        <v>32702</v>
      </c>
      <c r="D201" s="9" t="s">
        <v>19</v>
      </c>
      <c r="E201" s="9" t="s">
        <v>38</v>
      </c>
      <c r="F201" s="9" t="s">
        <v>285</v>
      </c>
      <c r="G201" s="7" t="e">
        <f t="shared" ca="1" si="0"/>
        <v>#NAME?</v>
      </c>
      <c r="H201" s="8" t="s">
        <v>239</v>
      </c>
      <c r="I201" s="29" t="s">
        <v>240</v>
      </c>
      <c r="J201" s="9" t="str">
        <f t="shared" si="3"/>
        <v>Sim</v>
      </c>
      <c r="K201" s="232">
        <v>43851</v>
      </c>
      <c r="L201" s="6"/>
      <c r="M201" s="6" t="s">
        <v>28</v>
      </c>
      <c r="N201" s="10">
        <v>1.2E-2</v>
      </c>
      <c r="O201" s="9" t="s">
        <v>41</v>
      </c>
      <c r="P201" s="234">
        <v>0</v>
      </c>
      <c r="Q201" s="108" t="s">
        <v>3336</v>
      </c>
      <c r="R201" s="108" t="s">
        <v>3337</v>
      </c>
      <c r="S201" s="7" t="s">
        <v>220</v>
      </c>
      <c r="T201" s="6" t="s">
        <v>3338</v>
      </c>
      <c r="U201" s="6" t="s">
        <v>38</v>
      </c>
      <c r="V201" s="29" t="e">
        <f t="shared" ca="1" si="2"/>
        <v>#NAME?</v>
      </c>
      <c r="W201" s="29"/>
      <c r="X201" s="29"/>
      <c r="Y201" s="6" t="s">
        <v>330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5">
        <v>0</v>
      </c>
      <c r="CI201" s="35">
        <v>0</v>
      </c>
      <c r="CJ201" s="35">
        <v>0</v>
      </c>
      <c r="CK201" s="35" t="e">
        <f t="array" aca="1" ref="CK201" ca="1">_xludf.XLOOKUP(C201,'PL TOTAL D0'!H:H,'PL TOTAL D0'!I:I,"")</f>
        <v>#NAME?</v>
      </c>
    </row>
    <row r="202" spans="1:89" ht="15.75" customHeight="1">
      <c r="A202" s="41" t="s">
        <v>2996</v>
      </c>
      <c r="B202" s="3" t="s">
        <v>3339</v>
      </c>
      <c r="C202" s="9">
        <v>435597</v>
      </c>
      <c r="D202" s="9" t="s">
        <v>2998</v>
      </c>
      <c r="E202" s="9" t="s">
        <v>38</v>
      </c>
      <c r="F202" s="9" t="s">
        <v>2999</v>
      </c>
      <c r="G202" s="7" t="e">
        <f t="shared" ca="1" si="0"/>
        <v>#NAME?</v>
      </c>
      <c r="H202" s="8" t="s">
        <v>239</v>
      </c>
      <c r="I202" s="29" t="s">
        <v>240</v>
      </c>
      <c r="J202" s="9" t="str">
        <f t="shared" si="3"/>
        <v>Sim</v>
      </c>
      <c r="K202" s="232">
        <v>43711</v>
      </c>
      <c r="L202" s="6"/>
      <c r="M202" s="6" t="s">
        <v>138</v>
      </c>
      <c r="N202" s="233">
        <v>0.01</v>
      </c>
      <c r="O202" s="9" t="s">
        <v>29</v>
      </c>
      <c r="P202" s="234">
        <v>0.1</v>
      </c>
      <c r="Q202" s="108" t="s">
        <v>3022</v>
      </c>
      <c r="R202" s="108"/>
      <c r="S202" s="7" t="s">
        <v>220</v>
      </c>
      <c r="T202" s="6" t="s">
        <v>3340</v>
      </c>
      <c r="U202" s="6" t="s">
        <v>38</v>
      </c>
      <c r="V202" s="29" t="e">
        <f t="shared" ca="1" si="2"/>
        <v>#NAME?</v>
      </c>
      <c r="W202" s="29"/>
      <c r="X202" s="29"/>
      <c r="Y202" s="6" t="s">
        <v>330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5">
        <v>0</v>
      </c>
      <c r="CI202" s="35">
        <v>0</v>
      </c>
      <c r="CJ202" s="35">
        <v>0</v>
      </c>
      <c r="CK202" s="35" t="e">
        <f t="array" aca="1" ref="CK202" ca="1">_xludf.XLOOKUP(C202,'PL TOTAL D0'!H:H,'PL TOTAL D0'!I:I,"")</f>
        <v>#NAME?</v>
      </c>
    </row>
    <row r="203" spans="1:89" ht="15.75" customHeight="1">
      <c r="A203" s="41" t="s">
        <v>2996</v>
      </c>
      <c r="B203" s="3" t="s">
        <v>3341</v>
      </c>
      <c r="C203" s="9">
        <v>74950</v>
      </c>
      <c r="D203" s="9" t="s">
        <v>19</v>
      </c>
      <c r="E203" s="9" t="s">
        <v>20</v>
      </c>
      <c r="F203" s="9" t="s">
        <v>339</v>
      </c>
      <c r="G203" s="7" t="e">
        <f t="shared" ca="1" si="0"/>
        <v>#NAME?</v>
      </c>
      <c r="H203" s="8" t="s">
        <v>218</v>
      </c>
      <c r="I203" s="29" t="s">
        <v>41</v>
      </c>
      <c r="J203" s="9" t="str">
        <f t="shared" si="3"/>
        <v>Não</v>
      </c>
      <c r="K203" s="232">
        <v>44333</v>
      </c>
      <c r="L203" s="107">
        <v>44966</v>
      </c>
      <c r="M203" s="6" t="s">
        <v>28</v>
      </c>
      <c r="N203" s="10">
        <v>1.2E-2</v>
      </c>
      <c r="O203" s="9" t="s">
        <v>41</v>
      </c>
      <c r="P203" s="234">
        <v>0</v>
      </c>
      <c r="Q203" s="33"/>
      <c r="R203" s="235" t="s">
        <v>3342</v>
      </c>
      <c r="S203" s="7" t="s">
        <v>220</v>
      </c>
      <c r="T203" s="6" t="s">
        <v>3343</v>
      </c>
      <c r="U203" s="6" t="s">
        <v>94</v>
      </c>
      <c r="V203" s="29" t="e">
        <f t="shared" ca="1" si="2"/>
        <v>#NAME?</v>
      </c>
      <c r="W203" s="29"/>
      <c r="X203" s="29"/>
      <c r="Y203" s="6" t="s">
        <v>330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5">
        <v>0</v>
      </c>
      <c r="CI203" s="35">
        <v>0</v>
      </c>
      <c r="CJ203" s="35">
        <v>0</v>
      </c>
      <c r="CK203" s="35" t="e">
        <f t="array" aca="1" ref="CK203" ca="1">_xludf.XLOOKUP(C203,'PL TOTAL D0'!H:H,'PL TOTAL D0'!I:I,"")</f>
        <v>#NAME?</v>
      </c>
    </row>
    <row r="204" spans="1:89" ht="15.75" customHeight="1">
      <c r="A204" s="41" t="s">
        <v>2996</v>
      </c>
      <c r="B204" s="14" t="s">
        <v>3344</v>
      </c>
      <c r="C204" s="9">
        <v>446205</v>
      </c>
      <c r="D204" s="9" t="s">
        <v>2998</v>
      </c>
      <c r="E204" s="9" t="s">
        <v>38</v>
      </c>
      <c r="F204" s="6" t="s">
        <v>2999</v>
      </c>
      <c r="G204" s="7" t="e">
        <f t="shared" ca="1" si="0"/>
        <v>#NAME?</v>
      </c>
      <c r="H204" s="8" t="s">
        <v>218</v>
      </c>
      <c r="I204" s="29" t="s">
        <v>41</v>
      </c>
      <c r="J204" s="9" t="str">
        <f t="shared" si="3"/>
        <v>Não</v>
      </c>
      <c r="K204" s="107">
        <v>43853</v>
      </c>
      <c r="L204" s="107">
        <v>44592</v>
      </c>
      <c r="M204" s="6" t="s">
        <v>28</v>
      </c>
      <c r="N204" s="10">
        <v>1.2E-2</v>
      </c>
      <c r="O204" s="9" t="s">
        <v>41</v>
      </c>
      <c r="P204" s="234">
        <v>0</v>
      </c>
      <c r="Q204" s="108"/>
      <c r="R204" s="108"/>
      <c r="S204" s="7" t="s">
        <v>220</v>
      </c>
      <c r="T204" s="6" t="s">
        <v>3345</v>
      </c>
      <c r="U204" s="6" t="s">
        <v>38</v>
      </c>
      <c r="V204" s="29" t="e">
        <f t="shared" ca="1" si="2"/>
        <v>#NAME?</v>
      </c>
      <c r="W204" s="29"/>
      <c r="X204" s="29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3007</v>
      </c>
      <c r="BH204" s="110">
        <v>0</v>
      </c>
      <c r="BI204" s="110" t="s">
        <v>3007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5">
        <v>0</v>
      </c>
      <c r="CI204" s="35">
        <v>0</v>
      </c>
      <c r="CJ204" s="35">
        <v>0</v>
      </c>
      <c r="CK204" s="35" t="e">
        <f t="array" aca="1" ref="CK204" ca="1">_xludf.XLOOKUP(C204,'PL TOTAL D0'!H:H,'PL TOTAL D0'!I:I,"")</f>
        <v>#NAME?</v>
      </c>
    </row>
    <row r="205" spans="1:89" ht="15.75" customHeight="1">
      <c r="A205" s="41" t="s">
        <v>2996</v>
      </c>
      <c r="B205" s="14" t="s">
        <v>3346</v>
      </c>
      <c r="C205" s="9">
        <v>440076</v>
      </c>
      <c r="D205" s="9" t="s">
        <v>19</v>
      </c>
      <c r="E205" s="9" t="s">
        <v>20</v>
      </c>
      <c r="F205" s="9" t="s">
        <v>339</v>
      </c>
      <c r="G205" s="7" t="e">
        <f t="shared" ca="1" si="0"/>
        <v>#NAME?</v>
      </c>
      <c r="H205" s="8" t="s">
        <v>218</v>
      </c>
      <c r="I205" s="29" t="s">
        <v>41</v>
      </c>
      <c r="J205" s="9" t="str">
        <f t="shared" si="3"/>
        <v>Não</v>
      </c>
      <c r="K205" s="30">
        <v>44439</v>
      </c>
      <c r="L205" s="243">
        <v>44865</v>
      </c>
      <c r="M205" s="6" t="s">
        <v>28</v>
      </c>
      <c r="N205" s="233">
        <v>1.2E-2</v>
      </c>
      <c r="O205" s="9" t="s">
        <v>41</v>
      </c>
      <c r="P205" s="234">
        <v>0</v>
      </c>
      <c r="Q205" s="33"/>
      <c r="R205" s="33"/>
      <c r="S205" s="7" t="s">
        <v>220</v>
      </c>
      <c r="T205" s="6" t="s">
        <v>3347</v>
      </c>
      <c r="U205" s="6" t="s">
        <v>94</v>
      </c>
      <c r="V205" s="29" t="e">
        <f t="shared" ca="1" si="2"/>
        <v>#NAME?</v>
      </c>
      <c r="W205" s="29"/>
      <c r="X205" s="29"/>
      <c r="Y205" s="6"/>
      <c r="Z205" s="6"/>
      <c r="AA205" s="6"/>
      <c r="AB205" s="6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5">
        <v>0</v>
      </c>
      <c r="CI205" s="35">
        <v>0</v>
      </c>
      <c r="CJ205" s="35">
        <v>0</v>
      </c>
      <c r="CK205" s="35" t="e">
        <f t="array" aca="1" ref="CK205" ca="1">_xludf.XLOOKUP(C205,'PL TOTAL D0'!H:H,'PL TOTAL D0'!I:I,"")</f>
        <v>#NAME?</v>
      </c>
    </row>
    <row r="206" spans="1:89" ht="15.75" customHeight="1">
      <c r="A206" s="41" t="s">
        <v>2996</v>
      </c>
      <c r="B206" s="3" t="s">
        <v>3348</v>
      </c>
      <c r="C206" s="9">
        <v>34985</v>
      </c>
      <c r="D206" s="9" t="s">
        <v>19</v>
      </c>
      <c r="E206" s="9" t="s">
        <v>20</v>
      </c>
      <c r="F206" s="9" t="s">
        <v>339</v>
      </c>
      <c r="G206" s="7" t="e">
        <f t="shared" ca="1" si="0"/>
        <v>#NAME?</v>
      </c>
      <c r="H206" s="8" t="s">
        <v>239</v>
      </c>
      <c r="I206" s="29" t="s">
        <v>240</v>
      </c>
      <c r="J206" s="9" t="str">
        <f t="shared" si="3"/>
        <v>Não</v>
      </c>
      <c r="K206" s="232">
        <v>44280</v>
      </c>
      <c r="L206" s="6"/>
      <c r="M206" s="6" t="s">
        <v>138</v>
      </c>
      <c r="N206" s="10">
        <v>1.4999999999999999E-2</v>
      </c>
      <c r="O206" s="9" t="s">
        <v>29</v>
      </c>
      <c r="P206" s="234">
        <v>0.1</v>
      </c>
      <c r="Q206" s="108"/>
      <c r="R206" s="108" t="s">
        <v>3349</v>
      </c>
      <c r="S206" s="7" t="s">
        <v>220</v>
      </c>
      <c r="T206" s="6" t="s">
        <v>1561</v>
      </c>
      <c r="U206" s="6" t="s">
        <v>94</v>
      </c>
      <c r="V206" s="29" t="e">
        <f t="shared" ca="1" si="2"/>
        <v>#NAME?</v>
      </c>
      <c r="W206" s="29"/>
      <c r="X206" s="29"/>
      <c r="Y206" s="6" t="s">
        <v>330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5">
        <v>0</v>
      </c>
      <c r="CI206" s="35">
        <v>0</v>
      </c>
      <c r="CJ206" s="35">
        <v>0</v>
      </c>
      <c r="CK206" s="35" t="e">
        <f t="array" aca="1" ref="CK206" ca="1">_xludf.XLOOKUP(C206,'PL TOTAL D0'!H:H,'PL TOTAL D0'!I:I,"")</f>
        <v>#NAME?</v>
      </c>
    </row>
    <row r="207" spans="1:89" ht="15.75" customHeight="1">
      <c r="A207" s="41" t="s">
        <v>2996</v>
      </c>
      <c r="B207" s="14" t="s">
        <v>3350</v>
      </c>
      <c r="C207" s="9">
        <v>317557</v>
      </c>
      <c r="D207" s="9" t="s">
        <v>3063</v>
      </c>
      <c r="E207" s="9" t="s">
        <v>38</v>
      </c>
      <c r="F207" s="6" t="s">
        <v>3063</v>
      </c>
      <c r="G207" s="7" t="e">
        <f t="shared" ca="1" si="0"/>
        <v>#NAME?</v>
      </c>
      <c r="H207" s="8" t="s">
        <v>218</v>
      </c>
      <c r="I207" s="29" t="s">
        <v>41</v>
      </c>
      <c r="J207" s="9" t="str">
        <f t="shared" si="3"/>
        <v>Não</v>
      </c>
      <c r="K207" s="107">
        <v>43439</v>
      </c>
      <c r="L207" s="107">
        <v>44698</v>
      </c>
      <c r="M207" s="6" t="s">
        <v>132</v>
      </c>
      <c r="N207" s="10">
        <v>0.02</v>
      </c>
      <c r="O207" s="9" t="s">
        <v>260</v>
      </c>
      <c r="P207" s="234">
        <v>0.2</v>
      </c>
      <c r="Q207" s="108"/>
      <c r="R207" s="108"/>
      <c r="S207" s="7" t="s">
        <v>220</v>
      </c>
      <c r="T207" s="6" t="s">
        <v>3351</v>
      </c>
      <c r="U207" s="6" t="s">
        <v>38</v>
      </c>
      <c r="V207" s="29" t="e">
        <f t="shared" ca="1" si="2"/>
        <v>#NAME?</v>
      </c>
      <c r="W207" s="29"/>
      <c r="X207" s="29"/>
      <c r="Y207" s="6" t="s">
        <v>330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3007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5">
        <v>0</v>
      </c>
      <c r="CI207" s="35">
        <v>0</v>
      </c>
      <c r="CJ207" s="35">
        <v>0</v>
      </c>
      <c r="CK207" s="35" t="e">
        <f t="array" aca="1" ref="CK207" ca="1">_xludf.XLOOKUP(C207,'PL TOTAL D0'!H:H,'PL TOTAL D0'!I:I,"")</f>
        <v>#NAME?</v>
      </c>
    </row>
    <row r="208" spans="1:89" ht="15.75" customHeight="1">
      <c r="A208" s="41" t="s">
        <v>2996</v>
      </c>
      <c r="B208" s="3" t="s">
        <v>3352</v>
      </c>
      <c r="C208" s="9">
        <v>575947</v>
      </c>
      <c r="D208" s="9" t="s">
        <v>19</v>
      </c>
      <c r="E208" s="9" t="s">
        <v>20</v>
      </c>
      <c r="F208" s="6" t="s">
        <v>339</v>
      </c>
      <c r="G208" s="7" t="e">
        <f t="shared" ca="1" si="0"/>
        <v>#NAME?</v>
      </c>
      <c r="H208" s="8" t="s">
        <v>218</v>
      </c>
      <c r="I208" s="29" t="s">
        <v>41</v>
      </c>
      <c r="J208" s="9" t="str">
        <f t="shared" si="3"/>
        <v>Não</v>
      </c>
      <c r="K208" s="107">
        <v>44321</v>
      </c>
      <c r="L208" s="30">
        <v>44704</v>
      </c>
      <c r="M208" s="6" t="s">
        <v>420</v>
      </c>
      <c r="N208" s="10">
        <v>0.02</v>
      </c>
      <c r="O208" s="9" t="s">
        <v>29</v>
      </c>
      <c r="P208" s="234">
        <v>0.2</v>
      </c>
      <c r="Q208" s="33"/>
      <c r="R208" s="33"/>
      <c r="S208" s="7" t="s">
        <v>220</v>
      </c>
      <c r="T208" s="6" t="s">
        <v>3353</v>
      </c>
      <c r="U208" s="6" t="s">
        <v>94</v>
      </c>
      <c r="V208" s="29" t="e">
        <f t="shared" ca="1" si="2"/>
        <v>#NAME?</v>
      </c>
      <c r="W208" s="29"/>
      <c r="X208" s="29"/>
      <c r="Y208" s="6" t="s">
        <v>330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3007</v>
      </c>
      <c r="BH208" s="110">
        <v>0</v>
      </c>
      <c r="BI208" s="110" t="s">
        <v>3007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5">
        <v>0</v>
      </c>
      <c r="CI208" s="35">
        <v>0</v>
      </c>
      <c r="CJ208" s="35">
        <v>0</v>
      </c>
      <c r="CK208" s="35" t="e">
        <f t="array" aca="1" ref="CK208" ca="1">_xludf.XLOOKUP(C208,'PL TOTAL D0'!H:H,'PL TOTAL D0'!I:I,"")</f>
        <v>#NAME?</v>
      </c>
    </row>
    <row r="209" spans="1:89" ht="15.75" customHeight="1">
      <c r="A209" s="41" t="s">
        <v>2996</v>
      </c>
      <c r="B209" s="41" t="s">
        <v>3354</v>
      </c>
      <c r="C209" s="9">
        <v>85867</v>
      </c>
      <c r="D209" s="9" t="s">
        <v>3063</v>
      </c>
      <c r="E209" s="9" t="s">
        <v>38</v>
      </c>
      <c r="F209" s="9" t="s">
        <v>3063</v>
      </c>
      <c r="G209" s="7" t="e">
        <f t="shared" ca="1" si="0"/>
        <v>#NAME?</v>
      </c>
      <c r="H209" s="8" t="s">
        <v>227</v>
      </c>
      <c r="I209" s="29" t="s">
        <v>41</v>
      </c>
      <c r="J209" s="9" t="str">
        <f t="shared" si="3"/>
        <v>Não</v>
      </c>
      <c r="K209" s="232">
        <v>43405</v>
      </c>
      <c r="L209" s="6"/>
      <c r="M209" s="6" t="s">
        <v>132</v>
      </c>
      <c r="N209" s="233">
        <v>0.01</v>
      </c>
      <c r="O209" s="9" t="s">
        <v>41</v>
      </c>
      <c r="P209" s="234">
        <v>0</v>
      </c>
      <c r="Q209" s="108"/>
      <c r="R209" s="108"/>
      <c r="S209" s="7" t="s">
        <v>220</v>
      </c>
      <c r="T209" s="9" t="s">
        <v>3355</v>
      </c>
      <c r="U209" s="9" t="s">
        <v>38</v>
      </c>
      <c r="V209" s="29" t="e">
        <f t="shared" ca="1" si="2"/>
        <v>#NAME?</v>
      </c>
      <c r="W209" s="29"/>
      <c r="X209" s="29"/>
      <c r="Y209" s="6" t="s">
        <v>330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5">
        <v>137245.04999999999</v>
      </c>
      <c r="CI209" s="35">
        <v>134408.57999999999</v>
      </c>
      <c r="CJ209" s="35">
        <v>129268.15</v>
      </c>
      <c r="CK209" s="35" t="e">
        <f t="array" aca="1" ref="CK209" ca="1">_xludf.XLOOKUP(C209,'PL TOTAL D0'!H:H,'PL TOTAL D0'!I:I,"")</f>
        <v>#NAME?</v>
      </c>
    </row>
    <row r="210" spans="1:89" ht="15.75" customHeight="1">
      <c r="A210" s="41" t="s">
        <v>2996</v>
      </c>
      <c r="B210" s="3" t="s">
        <v>154</v>
      </c>
      <c r="C210" s="9">
        <v>33722</v>
      </c>
      <c r="D210" s="9" t="s">
        <v>19</v>
      </c>
      <c r="E210" s="9" t="s">
        <v>20</v>
      </c>
      <c r="F210" s="9" t="s">
        <v>290</v>
      </c>
      <c r="G210" s="7" t="e">
        <f t="shared" ca="1" si="0"/>
        <v>#NAME?</v>
      </c>
      <c r="H210" s="8" t="s">
        <v>239</v>
      </c>
      <c r="I210" s="29" t="s">
        <v>240</v>
      </c>
      <c r="J210" s="9" t="str">
        <f t="shared" si="3"/>
        <v>Não</v>
      </c>
      <c r="K210" s="232">
        <v>44320</v>
      </c>
      <c r="L210" s="6"/>
      <c r="M210" s="6" t="s">
        <v>100</v>
      </c>
      <c r="N210" s="10">
        <v>7.0000000000000001E-3</v>
      </c>
      <c r="O210" s="9" t="s">
        <v>41</v>
      </c>
      <c r="P210" s="234">
        <v>0</v>
      </c>
      <c r="Q210" s="28"/>
      <c r="R210" s="33" t="s">
        <v>3356</v>
      </c>
      <c r="S210" s="7" t="s">
        <v>220</v>
      </c>
      <c r="T210" s="6" t="s">
        <v>1572</v>
      </c>
      <c r="U210" s="6" t="s">
        <v>94</v>
      </c>
      <c r="V210" s="29" t="e">
        <f t="shared" ca="1" si="2"/>
        <v>#NAME?</v>
      </c>
      <c r="W210" s="29"/>
      <c r="X210" s="29"/>
      <c r="Y210" s="6" t="s">
        <v>330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5">
        <v>0</v>
      </c>
      <c r="CI210" s="35">
        <v>0</v>
      </c>
      <c r="CJ210" s="35">
        <v>0</v>
      </c>
      <c r="CK210" s="35" t="e">
        <f t="array" aca="1" ref="CK210" ca="1">_xludf.XLOOKUP(C210,'PL TOTAL D0'!H:H,'PL TOTAL D0'!I:I,"")</f>
        <v>#NAME?</v>
      </c>
    </row>
    <row r="211" spans="1:89" ht="15.75" customHeight="1">
      <c r="A211" s="41" t="s">
        <v>2996</v>
      </c>
      <c r="B211" s="106" t="s">
        <v>1573</v>
      </c>
      <c r="C211" s="9">
        <v>388028</v>
      </c>
      <c r="D211" s="9" t="s">
        <v>19</v>
      </c>
      <c r="E211" s="9" t="s">
        <v>38</v>
      </c>
      <c r="F211" s="7" t="s">
        <v>530</v>
      </c>
      <c r="G211" s="7" t="e">
        <f t="shared" ca="1" si="0"/>
        <v>#NAME?</v>
      </c>
      <c r="H211" s="8" t="s">
        <v>239</v>
      </c>
      <c r="I211" s="29" t="s">
        <v>240</v>
      </c>
      <c r="J211" s="9" t="str">
        <f t="shared" si="3"/>
        <v>Não</v>
      </c>
      <c r="K211" s="232">
        <v>45330</v>
      </c>
      <c r="L211" s="6"/>
      <c r="M211" s="9" t="s">
        <v>100</v>
      </c>
      <c r="N211" s="10">
        <v>1.2E-2</v>
      </c>
      <c r="O211" s="9" t="s">
        <v>41</v>
      </c>
      <c r="P211" s="11">
        <v>0</v>
      </c>
      <c r="Q211" s="28"/>
      <c r="R211" s="33"/>
      <c r="S211" s="7" t="s">
        <v>220</v>
      </c>
      <c r="T211" s="9" t="s">
        <v>1575</v>
      </c>
      <c r="U211" s="6" t="s">
        <v>112</v>
      </c>
      <c r="V211" s="29" t="e">
        <f t="shared" ca="1" si="2"/>
        <v>#NAME?</v>
      </c>
      <c r="W211" s="29"/>
      <c r="X211" s="29"/>
      <c r="Y211" s="6" t="s">
        <v>330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5">
        <v>0</v>
      </c>
      <c r="CI211" s="35">
        <v>0</v>
      </c>
      <c r="CJ211" s="35">
        <v>0</v>
      </c>
      <c r="CK211" s="35" t="e">
        <f t="array" aca="1" ref="CK211" ca="1">_xludf.XLOOKUP(C211,'PL TOTAL D0'!H:H,'PL TOTAL D0'!I:I,"")</f>
        <v>#NAME?</v>
      </c>
    </row>
    <row r="212" spans="1:89" ht="15.75" customHeight="1">
      <c r="A212" s="41" t="s">
        <v>2996</v>
      </c>
      <c r="B212" s="106" t="s">
        <v>3357</v>
      </c>
      <c r="C212" s="9">
        <v>388035</v>
      </c>
      <c r="D212" s="9" t="s">
        <v>19</v>
      </c>
      <c r="E212" s="9" t="s">
        <v>38</v>
      </c>
      <c r="F212" s="7" t="s">
        <v>530</v>
      </c>
      <c r="G212" s="7" t="e">
        <f t="shared" ca="1" si="0"/>
        <v>#NAME?</v>
      </c>
      <c r="H212" s="8" t="s">
        <v>239</v>
      </c>
      <c r="I212" s="29" t="s">
        <v>240</v>
      </c>
      <c r="J212" s="9" t="str">
        <f t="shared" si="3"/>
        <v>Não</v>
      </c>
      <c r="K212" s="232">
        <v>45331</v>
      </c>
      <c r="L212" s="6"/>
      <c r="M212" s="9" t="s">
        <v>100</v>
      </c>
      <c r="N212" s="10">
        <v>1.2E-2</v>
      </c>
      <c r="O212" s="9" t="s">
        <v>41</v>
      </c>
      <c r="P212" s="11">
        <v>0</v>
      </c>
      <c r="Q212" s="28"/>
      <c r="R212" s="33"/>
      <c r="S212" s="7" t="s">
        <v>264</v>
      </c>
      <c r="T212" s="9" t="s">
        <v>1453</v>
      </c>
      <c r="U212" s="6" t="s">
        <v>112</v>
      </c>
      <c r="V212" s="29" t="e">
        <f t="shared" ca="1" si="2"/>
        <v>#NAME?</v>
      </c>
      <c r="W212" s="29"/>
      <c r="X212" s="29"/>
      <c r="Y212" s="6" t="s">
        <v>330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5">
        <v>0</v>
      </c>
      <c r="CI212" s="35">
        <v>0</v>
      </c>
      <c r="CJ212" s="35">
        <v>0</v>
      </c>
      <c r="CK212" s="35" t="e">
        <f t="array" aca="1" ref="CK212" ca="1">_xludf.XLOOKUP(C212,'PL TOTAL D0'!H:H,'PL TOTAL D0'!I:I,"")</f>
        <v>#NAME?</v>
      </c>
    </row>
    <row r="213" spans="1:89" ht="15.75" customHeight="1">
      <c r="A213" s="41" t="s">
        <v>2996</v>
      </c>
      <c r="B213" s="3" t="s">
        <v>1583</v>
      </c>
      <c r="C213" s="9">
        <v>330314</v>
      </c>
      <c r="D213" s="9" t="s">
        <v>19</v>
      </c>
      <c r="E213" s="9" t="s">
        <v>20</v>
      </c>
      <c r="F213" s="9" t="s">
        <v>290</v>
      </c>
      <c r="G213" s="7" t="e">
        <f t="shared" ca="1" si="0"/>
        <v>#NAME?</v>
      </c>
      <c r="H213" s="8" t="s">
        <v>239</v>
      </c>
      <c r="I213" s="29" t="s">
        <v>240</v>
      </c>
      <c r="J213" s="9" t="str">
        <f t="shared" si="3"/>
        <v>Sim</v>
      </c>
      <c r="K213" s="232">
        <v>44263</v>
      </c>
      <c r="L213" s="6"/>
      <c r="M213" s="6" t="s">
        <v>132</v>
      </c>
      <c r="N213" s="10">
        <v>2.5000000000000001E-2</v>
      </c>
      <c r="O213" s="9" t="s">
        <v>260</v>
      </c>
      <c r="P213" s="234">
        <v>0.2</v>
      </c>
      <c r="Q213" s="108" t="s">
        <v>3358</v>
      </c>
      <c r="R213" s="108" t="s">
        <v>3280</v>
      </c>
      <c r="S213" s="7" t="s">
        <v>220</v>
      </c>
      <c r="T213" s="6" t="s">
        <v>1585</v>
      </c>
      <c r="U213" s="6" t="s">
        <v>94</v>
      </c>
      <c r="V213" s="29" t="e">
        <f t="shared" ca="1" si="2"/>
        <v>#NAME?</v>
      </c>
      <c r="W213" s="29"/>
      <c r="X213" s="29"/>
      <c r="Y213" s="6" t="s">
        <v>222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5">
        <v>0</v>
      </c>
      <c r="CI213" s="35">
        <v>0</v>
      </c>
      <c r="CJ213" s="35">
        <v>0</v>
      </c>
      <c r="CK213" s="35" t="e">
        <f t="array" aca="1" ref="CK213" ca="1">_xludf.XLOOKUP(C213,'PL TOTAL D0'!H:H,'PL TOTAL D0'!I:I,"")</f>
        <v>#NAME?</v>
      </c>
    </row>
    <row r="214" spans="1:89" ht="15.75" customHeight="1">
      <c r="A214" s="41" t="s">
        <v>2996</v>
      </c>
      <c r="B214" s="3" t="s">
        <v>3359</v>
      </c>
      <c r="C214" s="9">
        <v>285004</v>
      </c>
      <c r="D214" s="9" t="s">
        <v>19</v>
      </c>
      <c r="E214" s="9" t="s">
        <v>20</v>
      </c>
      <c r="F214" s="9" t="s">
        <v>290</v>
      </c>
      <c r="G214" s="7" t="e">
        <f t="shared" ca="1" si="0"/>
        <v>#NAME?</v>
      </c>
      <c r="H214" s="8" t="s">
        <v>239</v>
      </c>
      <c r="I214" s="29" t="s">
        <v>240</v>
      </c>
      <c r="J214" s="9" t="str">
        <f t="shared" si="3"/>
        <v>Não</v>
      </c>
      <c r="K214" s="232">
        <v>44319</v>
      </c>
      <c r="L214" s="6"/>
      <c r="M214" s="6" t="s">
        <v>138</v>
      </c>
      <c r="N214" s="10">
        <v>1.4999999999999999E-2</v>
      </c>
      <c r="O214" s="9" t="s">
        <v>29</v>
      </c>
      <c r="P214" s="234">
        <v>0.1</v>
      </c>
      <c r="Q214" s="33"/>
      <c r="R214" s="33" t="s">
        <v>3360</v>
      </c>
      <c r="S214" s="7" t="s">
        <v>220</v>
      </c>
      <c r="T214" s="6" t="s">
        <v>3361</v>
      </c>
      <c r="U214" s="6" t="s">
        <v>94</v>
      </c>
      <c r="V214" s="29" t="e">
        <f t="shared" ca="1" si="2"/>
        <v>#NAME?</v>
      </c>
      <c r="W214" s="29"/>
      <c r="X214" s="29"/>
      <c r="Y214" s="6" t="s">
        <v>330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5">
        <v>0</v>
      </c>
      <c r="CI214" s="35">
        <v>0</v>
      </c>
      <c r="CJ214" s="35">
        <v>0</v>
      </c>
      <c r="CK214" s="35" t="e">
        <f t="array" aca="1" ref="CK214" ca="1">_xludf.XLOOKUP(C214,'PL TOTAL D0'!H:H,'PL TOTAL D0'!I:I,"")</f>
        <v>#NAME?</v>
      </c>
    </row>
    <row r="215" spans="1:89" ht="15.75" customHeight="1">
      <c r="A215" s="41" t="s">
        <v>2996</v>
      </c>
      <c r="B215" s="14" t="s">
        <v>3362</v>
      </c>
      <c r="C215" s="9">
        <v>338374</v>
      </c>
      <c r="D215" s="9" t="s">
        <v>2998</v>
      </c>
      <c r="E215" s="9" t="s">
        <v>38</v>
      </c>
      <c r="F215" s="6" t="s">
        <v>3005</v>
      </c>
      <c r="G215" s="7" t="e">
        <f t="shared" ca="1" si="0"/>
        <v>#NAME?</v>
      </c>
      <c r="H215" s="8" t="s">
        <v>218</v>
      </c>
      <c r="I215" s="29" t="s">
        <v>41</v>
      </c>
      <c r="J215" s="9" t="str">
        <f t="shared" si="3"/>
        <v>Não</v>
      </c>
      <c r="K215" s="107">
        <v>43567</v>
      </c>
      <c r="L215" s="239">
        <v>43782</v>
      </c>
      <c r="M215" s="6" t="s">
        <v>138</v>
      </c>
      <c r="N215" s="10">
        <v>0.01</v>
      </c>
      <c r="O215" s="9" t="s">
        <v>29</v>
      </c>
      <c r="P215" s="234">
        <v>0.1</v>
      </c>
      <c r="Q215" s="235"/>
      <c r="R215" s="108"/>
      <c r="S215" s="7" t="s">
        <v>220</v>
      </c>
      <c r="T215" s="6" t="s">
        <v>3363</v>
      </c>
      <c r="U215" s="6" t="s">
        <v>38</v>
      </c>
      <c r="V215" s="29" t="e">
        <f t="shared" ca="1" si="2"/>
        <v>#NAME?</v>
      </c>
      <c r="W215" s="29"/>
      <c r="X215" s="29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3007</v>
      </c>
      <c r="BH215" s="110">
        <v>0</v>
      </c>
      <c r="BI215" s="110" t="s">
        <v>3007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5">
        <v>0</v>
      </c>
      <c r="CI215" s="35">
        <v>0</v>
      </c>
      <c r="CJ215" s="35">
        <v>0</v>
      </c>
      <c r="CK215" s="35" t="e">
        <f t="array" aca="1" ref="CK215" ca="1">_xludf.XLOOKUP(C215,'PL TOTAL D0'!H:H,'PL TOTAL D0'!I:I,"")</f>
        <v>#NAME?</v>
      </c>
    </row>
    <row r="216" spans="1:89" ht="15.75" customHeight="1">
      <c r="A216" s="41" t="s">
        <v>2996</v>
      </c>
      <c r="B216" s="3" t="s">
        <v>3364</v>
      </c>
      <c r="C216" s="9">
        <v>437539</v>
      </c>
      <c r="D216" s="9" t="s">
        <v>2998</v>
      </c>
      <c r="E216" s="9" t="s">
        <v>38</v>
      </c>
      <c r="F216" s="6" t="s">
        <v>2999</v>
      </c>
      <c r="G216" s="7" t="e">
        <f t="shared" ca="1" si="0"/>
        <v>#NAME?</v>
      </c>
      <c r="H216" s="8" t="s">
        <v>218</v>
      </c>
      <c r="I216" s="29" t="s">
        <v>41</v>
      </c>
      <c r="J216" s="9" t="str">
        <f t="shared" si="3"/>
        <v>Não</v>
      </c>
      <c r="K216" s="107">
        <v>43732</v>
      </c>
      <c r="L216" s="239">
        <v>44484</v>
      </c>
      <c r="M216" s="6" t="s">
        <v>138</v>
      </c>
      <c r="N216" s="10">
        <v>0.01</v>
      </c>
      <c r="O216" s="9" t="s">
        <v>29</v>
      </c>
      <c r="P216" s="234">
        <v>0.1</v>
      </c>
      <c r="Q216" s="235"/>
      <c r="R216" s="108"/>
      <c r="S216" s="7" t="s">
        <v>220</v>
      </c>
      <c r="T216" s="6" t="s">
        <v>3365</v>
      </c>
      <c r="U216" s="6" t="s">
        <v>38</v>
      </c>
      <c r="V216" s="29" t="e">
        <f t="shared" ca="1" si="2"/>
        <v>#NAME?</v>
      </c>
      <c r="W216" s="29"/>
      <c r="X216" s="29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3007</v>
      </c>
      <c r="BH216" s="110">
        <v>0</v>
      </c>
      <c r="BI216" s="110" t="s">
        <v>3007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5">
        <v>0</v>
      </c>
      <c r="CI216" s="35">
        <v>0</v>
      </c>
      <c r="CJ216" s="35">
        <v>0</v>
      </c>
      <c r="CK216" s="35" t="e">
        <f t="array" aca="1" ref="CK216" ca="1">_xludf.XLOOKUP(C216,'PL TOTAL D0'!H:H,'PL TOTAL D0'!I:I,"")</f>
        <v>#NAME?</v>
      </c>
    </row>
    <row r="217" spans="1:89" ht="15.75" customHeight="1">
      <c r="A217" s="41" t="s">
        <v>2996</v>
      </c>
      <c r="B217" s="3" t="s">
        <v>3366</v>
      </c>
      <c r="C217" s="9">
        <v>629394</v>
      </c>
      <c r="D217" s="9" t="s">
        <v>19</v>
      </c>
      <c r="E217" s="9" t="s">
        <v>20</v>
      </c>
      <c r="F217" s="6" t="s">
        <v>339</v>
      </c>
      <c r="G217" s="7" t="e">
        <f t="shared" ca="1" si="0"/>
        <v>#NAME?</v>
      </c>
      <c r="H217" s="8" t="s">
        <v>218</v>
      </c>
      <c r="I217" s="29" t="s">
        <v>41</v>
      </c>
      <c r="J217" s="9" t="str">
        <f t="shared" si="3"/>
        <v>Não</v>
      </c>
      <c r="K217" s="107">
        <v>44440</v>
      </c>
      <c r="L217" s="107">
        <v>44658</v>
      </c>
      <c r="M217" s="6" t="s">
        <v>138</v>
      </c>
      <c r="N217" s="10">
        <v>1.4999999999999999E-2</v>
      </c>
      <c r="O217" s="9" t="s">
        <v>29</v>
      </c>
      <c r="P217" s="234">
        <v>0.1</v>
      </c>
      <c r="Q217" s="33"/>
      <c r="R217" s="33"/>
      <c r="S217" s="7" t="s">
        <v>220</v>
      </c>
      <c r="T217" s="6" t="s">
        <v>3367</v>
      </c>
      <c r="U217" s="6" t="s">
        <v>94</v>
      </c>
      <c r="V217" s="29" t="e">
        <f t="shared" ca="1" si="2"/>
        <v>#NAME?</v>
      </c>
      <c r="W217" s="29"/>
      <c r="X217" s="29"/>
      <c r="Y217" s="6" t="s">
        <v>330</v>
      </c>
      <c r="Z217" s="6"/>
      <c r="AA217" s="6"/>
      <c r="AB217" s="6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3007</v>
      </c>
      <c r="BH217" s="110">
        <v>0</v>
      </c>
      <c r="BI217" s="110" t="s">
        <v>3007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5">
        <v>0</v>
      </c>
      <c r="CI217" s="35">
        <v>0</v>
      </c>
      <c r="CJ217" s="35">
        <v>0</v>
      </c>
      <c r="CK217" s="35" t="e">
        <f t="array" aca="1" ref="CK217" ca="1">_xludf.XLOOKUP(C217,'PL TOTAL D0'!H:H,'PL TOTAL D0'!I:I,"")</f>
        <v>#NAME?</v>
      </c>
    </row>
    <row r="218" spans="1:89" ht="15.75" customHeight="1">
      <c r="A218" s="41" t="s">
        <v>2996</v>
      </c>
      <c r="B218" s="3" t="s">
        <v>1632</v>
      </c>
      <c r="C218" s="9">
        <v>32879</v>
      </c>
      <c r="D218" s="9" t="s">
        <v>19</v>
      </c>
      <c r="E218" s="9" t="s">
        <v>20</v>
      </c>
      <c r="F218" s="9" t="s">
        <v>290</v>
      </c>
      <c r="G218" s="7" t="e">
        <f t="shared" ca="1" si="0"/>
        <v>#NAME?</v>
      </c>
      <c r="H218" s="8" t="s">
        <v>239</v>
      </c>
      <c r="I218" s="29" t="s">
        <v>240</v>
      </c>
      <c r="J218" s="9" t="str">
        <f t="shared" si="3"/>
        <v>Não</v>
      </c>
      <c r="K218" s="232">
        <v>44273</v>
      </c>
      <c r="L218" s="6"/>
      <c r="M218" s="6" t="s">
        <v>138</v>
      </c>
      <c r="N218" s="10">
        <v>1.4999999999999999E-2</v>
      </c>
      <c r="O218" s="9" t="s">
        <v>29</v>
      </c>
      <c r="P218" s="234">
        <v>0.1</v>
      </c>
      <c r="Q218" s="108"/>
      <c r="R218" s="108"/>
      <c r="S218" s="7" t="s">
        <v>220</v>
      </c>
      <c r="T218" s="6" t="s">
        <v>1634</v>
      </c>
      <c r="U218" s="6" t="s">
        <v>94</v>
      </c>
      <c r="V218" s="29" t="e">
        <f t="shared" ca="1" si="2"/>
        <v>#NAME?</v>
      </c>
      <c r="W218" s="29"/>
      <c r="X218" s="29"/>
      <c r="Y218" s="6" t="s">
        <v>330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5">
        <v>0</v>
      </c>
      <c r="CI218" s="35">
        <v>0</v>
      </c>
      <c r="CJ218" s="35">
        <v>0</v>
      </c>
      <c r="CK218" s="35" t="e">
        <f t="array" aca="1" ref="CK218" ca="1">_xludf.XLOOKUP(C218,'PL TOTAL D0'!H:H,'PL TOTAL D0'!I:I,"")</f>
        <v>#NAME?</v>
      </c>
    </row>
    <row r="219" spans="1:89" ht="15.75" customHeight="1">
      <c r="A219" s="41" t="s">
        <v>2996</v>
      </c>
      <c r="B219" s="106" t="s">
        <v>3368</v>
      </c>
      <c r="C219" s="9">
        <v>33154</v>
      </c>
      <c r="D219" s="9" t="s">
        <v>19</v>
      </c>
      <c r="E219" s="9" t="s">
        <v>20</v>
      </c>
      <c r="F219" s="9" t="s">
        <v>3045</v>
      </c>
      <c r="G219" s="7" t="e">
        <f t="shared" ca="1" si="0"/>
        <v>#NAME?</v>
      </c>
      <c r="H219" s="8" t="s">
        <v>239</v>
      </c>
      <c r="I219" s="29" t="s">
        <v>240</v>
      </c>
      <c r="J219" s="9" t="str">
        <f t="shared" si="3"/>
        <v>Não</v>
      </c>
      <c r="K219" s="232">
        <v>44263</v>
      </c>
      <c r="L219" s="6"/>
      <c r="M219" s="6" t="s">
        <v>28</v>
      </c>
      <c r="N219" s="233">
        <v>1.2E-2</v>
      </c>
      <c r="O219" s="9" t="s">
        <v>41</v>
      </c>
      <c r="P219" s="234">
        <v>0</v>
      </c>
      <c r="Q219" s="108"/>
      <c r="R219" s="108"/>
      <c r="S219" s="7" t="s">
        <v>220</v>
      </c>
      <c r="T219" s="9" t="s">
        <v>1649</v>
      </c>
      <c r="U219" s="6" t="s">
        <v>94</v>
      </c>
      <c r="V219" s="29" t="e">
        <f t="shared" ca="1" si="2"/>
        <v>#NAME?</v>
      </c>
      <c r="W219" s="29"/>
      <c r="X219" s="29"/>
      <c r="Y219" s="6" t="s">
        <v>330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5">
        <v>0</v>
      </c>
      <c r="CI219" s="35">
        <v>0</v>
      </c>
      <c r="CJ219" s="35">
        <v>0</v>
      </c>
      <c r="CK219" s="35" t="e">
        <f t="array" aca="1" ref="CK219" ca="1">_xludf.XLOOKUP(C219,'PL TOTAL D0'!H:H,'PL TOTAL D0'!I:I,"")</f>
        <v>#NAME?</v>
      </c>
    </row>
    <row r="220" spans="1:89" ht="15.75" customHeight="1">
      <c r="A220" s="41" t="s">
        <v>2996</v>
      </c>
      <c r="B220" s="106" t="s">
        <v>3369</v>
      </c>
      <c r="C220" s="9">
        <v>34322</v>
      </c>
      <c r="D220" s="9" t="s">
        <v>19</v>
      </c>
      <c r="E220" s="9" t="s">
        <v>20</v>
      </c>
      <c r="F220" s="9" t="s">
        <v>290</v>
      </c>
      <c r="G220" s="7" t="e">
        <f t="shared" ca="1" si="0"/>
        <v>#NAME?</v>
      </c>
      <c r="H220" s="8" t="s">
        <v>239</v>
      </c>
      <c r="I220" s="29" t="s">
        <v>240</v>
      </c>
      <c r="J220" s="9" t="str">
        <f t="shared" si="3"/>
        <v>Não</v>
      </c>
      <c r="K220" s="232">
        <v>44263</v>
      </c>
      <c r="L220" s="6"/>
      <c r="M220" s="6" t="s">
        <v>420</v>
      </c>
      <c r="N220" s="233">
        <v>0.02</v>
      </c>
      <c r="O220" s="9" t="s">
        <v>29</v>
      </c>
      <c r="P220" s="234">
        <v>0.2</v>
      </c>
      <c r="Q220" s="47"/>
      <c r="R220" s="108" t="s">
        <v>3370</v>
      </c>
      <c r="S220" s="7" t="s">
        <v>220</v>
      </c>
      <c r="T220" s="9" t="s">
        <v>1664</v>
      </c>
      <c r="U220" s="6" t="s">
        <v>94</v>
      </c>
      <c r="V220" s="29" t="e">
        <f t="shared" ca="1" si="2"/>
        <v>#NAME?</v>
      </c>
      <c r="W220" s="29"/>
      <c r="X220" s="29"/>
      <c r="Y220" s="6" t="s">
        <v>330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5">
        <v>488.96</v>
      </c>
      <c r="CI220" s="35">
        <v>445.28</v>
      </c>
      <c r="CJ220" s="35">
        <v>399.84</v>
      </c>
      <c r="CK220" s="35" t="e">
        <f t="array" aca="1" ref="CK220" ca="1">_xludf.XLOOKUP(C220,'PL TOTAL D0'!H:H,'PL TOTAL D0'!I:I,"")</f>
        <v>#NAME?</v>
      </c>
    </row>
    <row r="221" spans="1:89" ht="15.75" customHeight="1">
      <c r="A221" s="41" t="s">
        <v>2996</v>
      </c>
      <c r="B221" s="106" t="s">
        <v>3369</v>
      </c>
      <c r="C221" s="9">
        <v>34368</v>
      </c>
      <c r="D221" s="244" t="s">
        <v>19</v>
      </c>
      <c r="E221" s="244" t="s">
        <v>20</v>
      </c>
      <c r="F221" s="244" t="s">
        <v>290</v>
      </c>
      <c r="G221" s="7" t="e">
        <f t="shared" ca="1" si="0"/>
        <v>#NAME?</v>
      </c>
      <c r="H221" s="245" t="s">
        <v>239</v>
      </c>
      <c r="I221" s="29" t="s">
        <v>240</v>
      </c>
      <c r="J221" s="9" t="str">
        <f t="shared" si="3"/>
        <v>Não</v>
      </c>
      <c r="K221" s="246">
        <v>44390</v>
      </c>
      <c r="L221" s="247"/>
      <c r="M221" s="247" t="s">
        <v>138</v>
      </c>
      <c r="N221" s="251">
        <v>1.4999999999999999E-2</v>
      </c>
      <c r="O221" s="251"/>
      <c r="P221" s="249"/>
      <c r="Q221" s="47"/>
      <c r="R221" s="108" t="s">
        <v>3371</v>
      </c>
      <c r="S221" s="7" t="s">
        <v>220</v>
      </c>
      <c r="T221" s="9" t="s">
        <v>1664</v>
      </c>
      <c r="U221" s="6" t="s">
        <v>94</v>
      </c>
      <c r="V221" s="29" t="e">
        <f t="shared" ca="1" si="2"/>
        <v>#NAME?</v>
      </c>
      <c r="W221" s="29"/>
      <c r="X221" s="29"/>
      <c r="Y221" s="6" t="s">
        <v>330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5">
        <v>44.31</v>
      </c>
      <c r="CI221" s="35">
        <v>40.6</v>
      </c>
      <c r="CJ221" s="35">
        <v>36.549999999999997</v>
      </c>
      <c r="CK221" s="35" t="e">
        <f t="array" aca="1" ref="CK221" ca="1">_xludf.XLOOKUP(C221,'PL TOTAL D0'!H:H,'PL TOTAL D0'!I:I,"")</f>
        <v>#NAME?</v>
      </c>
    </row>
    <row r="222" spans="1:89" ht="15.75" customHeight="1">
      <c r="A222" s="41" t="s">
        <v>2996</v>
      </c>
      <c r="B222" s="3" t="s">
        <v>1692</v>
      </c>
      <c r="C222" s="9">
        <v>649332</v>
      </c>
      <c r="D222" s="9" t="s">
        <v>19</v>
      </c>
      <c r="E222" s="9" t="s">
        <v>20</v>
      </c>
      <c r="F222" s="9" t="s">
        <v>339</v>
      </c>
      <c r="G222" s="7" t="e">
        <f t="shared" ca="1" si="0"/>
        <v>#NAME?</v>
      </c>
      <c r="H222" s="8" t="s">
        <v>239</v>
      </c>
      <c r="I222" s="29" t="s">
        <v>240</v>
      </c>
      <c r="J222" s="9" t="str">
        <f t="shared" si="3"/>
        <v>Não</v>
      </c>
      <c r="K222" s="232">
        <v>44715</v>
      </c>
      <c r="L222" s="7"/>
      <c r="M222" s="6" t="s">
        <v>28</v>
      </c>
      <c r="N222" s="31">
        <v>1.2E-2</v>
      </c>
      <c r="O222" s="9" t="s">
        <v>41</v>
      </c>
      <c r="P222" s="234">
        <v>0</v>
      </c>
      <c r="Q222" s="33"/>
      <c r="R222" s="33"/>
      <c r="S222" s="7" t="s">
        <v>220</v>
      </c>
      <c r="T222" s="6" t="s">
        <v>1694</v>
      </c>
      <c r="U222" s="6" t="s">
        <v>31</v>
      </c>
      <c r="V222" s="29" t="e">
        <f t="shared" ca="1" si="2"/>
        <v>#NAME?</v>
      </c>
      <c r="W222" s="29"/>
      <c r="X222" s="29"/>
      <c r="Y222" s="6" t="s">
        <v>330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5">
        <v>0</v>
      </c>
      <c r="CI222" s="35">
        <v>0</v>
      </c>
      <c r="CJ222" s="35">
        <v>0</v>
      </c>
      <c r="CK222" s="35" t="e">
        <f t="array" aca="1" ref="CK222" ca="1">_xludf.XLOOKUP(C222,'PL TOTAL D0'!H:H,'PL TOTAL D0'!I:I,"")</f>
        <v>#NAME?</v>
      </c>
    </row>
    <row r="223" spans="1:89" ht="15.75" customHeight="1">
      <c r="A223" s="41" t="s">
        <v>2996</v>
      </c>
      <c r="B223" s="3" t="s">
        <v>3372</v>
      </c>
      <c r="C223" s="9">
        <v>448575</v>
      </c>
      <c r="D223" s="9" t="s">
        <v>19</v>
      </c>
      <c r="E223" s="9" t="s">
        <v>20</v>
      </c>
      <c r="F223" s="9" t="s">
        <v>290</v>
      </c>
      <c r="G223" s="7" t="e">
        <f t="shared" ca="1" si="0"/>
        <v>#NAME?</v>
      </c>
      <c r="H223" s="8" t="s">
        <v>239</v>
      </c>
      <c r="I223" s="29" t="s">
        <v>240</v>
      </c>
      <c r="J223" s="9" t="str">
        <f t="shared" si="3"/>
        <v>Não</v>
      </c>
      <c r="K223" s="232">
        <v>44298</v>
      </c>
      <c r="L223" s="7"/>
      <c r="M223" s="6" t="s">
        <v>100</v>
      </c>
      <c r="N223" s="31">
        <v>7.0000000000000001E-3</v>
      </c>
      <c r="O223" s="9" t="s">
        <v>41</v>
      </c>
      <c r="P223" s="234">
        <v>0</v>
      </c>
      <c r="Q223" s="33"/>
      <c r="R223" s="235" t="s">
        <v>3373</v>
      </c>
      <c r="S223" s="7" t="s">
        <v>220</v>
      </c>
      <c r="T223" s="6" t="s">
        <v>3374</v>
      </c>
      <c r="U223" s="6" t="s">
        <v>94</v>
      </c>
      <c r="V223" s="29" t="e">
        <f t="shared" ca="1" si="2"/>
        <v>#NAME?</v>
      </c>
      <c r="W223" s="29"/>
      <c r="X223" s="29"/>
      <c r="Y223" s="6" t="s">
        <v>330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5">
        <v>0</v>
      </c>
      <c r="CI223" s="35">
        <v>0</v>
      </c>
      <c r="CJ223" s="35">
        <v>0</v>
      </c>
      <c r="CK223" s="35" t="e">
        <f t="array" aca="1" ref="CK223" ca="1">_xludf.XLOOKUP(C223,'PL TOTAL D0'!H:H,'PL TOTAL D0'!I:I,"")</f>
        <v>#NAME?</v>
      </c>
    </row>
    <row r="224" spans="1:89" ht="15.75" customHeight="1">
      <c r="A224" s="41" t="s">
        <v>2996</v>
      </c>
      <c r="B224" s="41" t="s">
        <v>3375</v>
      </c>
      <c r="C224" s="9">
        <v>580912</v>
      </c>
      <c r="D224" s="9" t="s">
        <v>2998</v>
      </c>
      <c r="E224" s="9" t="s">
        <v>38</v>
      </c>
      <c r="F224" s="9" t="s">
        <v>2999</v>
      </c>
      <c r="G224" s="7" t="e">
        <f t="shared" ca="1" si="0"/>
        <v>#NAME?</v>
      </c>
      <c r="H224" s="8" t="s">
        <v>239</v>
      </c>
      <c r="I224" s="29" t="s">
        <v>240</v>
      </c>
      <c r="J224" s="9" t="str">
        <f t="shared" si="3"/>
        <v>Não</v>
      </c>
      <c r="K224" s="232">
        <v>43620</v>
      </c>
      <c r="L224" s="6"/>
      <c r="M224" s="6" t="s">
        <v>138</v>
      </c>
      <c r="N224" s="233">
        <v>1.4999999999999999E-2</v>
      </c>
      <c r="O224" s="9" t="s">
        <v>29</v>
      </c>
      <c r="P224" s="234">
        <v>0.1</v>
      </c>
      <c r="Q224" s="41"/>
      <c r="R224" s="108" t="s">
        <v>3376</v>
      </c>
      <c r="S224" s="7" t="s">
        <v>220</v>
      </c>
      <c r="T224" s="9" t="s">
        <v>3377</v>
      </c>
      <c r="U224" s="6" t="s">
        <v>38</v>
      </c>
      <c r="V224" s="29" t="e">
        <f t="shared" ca="1" si="2"/>
        <v>#NAME?</v>
      </c>
      <c r="W224" s="29"/>
      <c r="X224" s="29"/>
      <c r="Y224" s="6" t="s">
        <v>330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5">
        <v>0</v>
      </c>
      <c r="CI224" s="35">
        <v>0</v>
      </c>
      <c r="CJ224" s="35">
        <v>0</v>
      </c>
      <c r="CK224" s="35" t="e">
        <f t="array" aca="1" ref="CK224" ca="1">_xludf.XLOOKUP(C224,'PL TOTAL D0'!H:H,'PL TOTAL D0'!I:I,"")</f>
        <v>#NAME?</v>
      </c>
    </row>
    <row r="225" spans="1:89" ht="15.75" customHeight="1">
      <c r="A225" s="41" t="s">
        <v>2996</v>
      </c>
      <c r="B225" s="3" t="s">
        <v>1727</v>
      </c>
      <c r="C225" s="9">
        <v>382026</v>
      </c>
      <c r="D225" s="9" t="s">
        <v>19</v>
      </c>
      <c r="E225" s="9" t="s">
        <v>38</v>
      </c>
      <c r="F225" s="9" t="s">
        <v>3378</v>
      </c>
      <c r="G225" s="7" t="e">
        <f t="shared" ca="1" si="0"/>
        <v>#NAME?</v>
      </c>
      <c r="H225" s="8" t="s">
        <v>239</v>
      </c>
      <c r="I225" s="29" t="s">
        <v>240</v>
      </c>
      <c r="J225" s="9" t="str">
        <f t="shared" si="3"/>
        <v>Não</v>
      </c>
      <c r="K225" s="232">
        <v>45098</v>
      </c>
      <c r="L225" s="6"/>
      <c r="M225" s="6" t="s">
        <v>100</v>
      </c>
      <c r="N225" s="233">
        <v>1.2E-2</v>
      </c>
      <c r="O225" s="9" t="s">
        <v>41</v>
      </c>
      <c r="P225" s="234">
        <v>0</v>
      </c>
      <c r="Q225" s="108"/>
      <c r="R225" s="108"/>
      <c r="S225" s="7" t="s">
        <v>220</v>
      </c>
      <c r="T225" s="6" t="s">
        <v>1730</v>
      </c>
      <c r="U225" s="6" t="s">
        <v>38</v>
      </c>
      <c r="V225" s="29" t="e">
        <f t="shared" ca="1" si="2"/>
        <v>#NAME?</v>
      </c>
      <c r="W225" s="29"/>
      <c r="X225" s="29"/>
      <c r="Y225" s="6" t="s">
        <v>330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5">
        <v>25401.01</v>
      </c>
      <c r="CI225" s="35">
        <v>25835.46</v>
      </c>
      <c r="CJ225" s="35">
        <v>0</v>
      </c>
      <c r="CK225" s="35" t="e">
        <f t="array" aca="1" ref="CK225" ca="1">_xludf.XLOOKUP(C225,'PL TOTAL D0'!H:H,'PL TOTAL D0'!I:I,"")</f>
        <v>#NAME?</v>
      </c>
    </row>
    <row r="226" spans="1:89" ht="15.75" customHeight="1">
      <c r="A226" s="41" t="s">
        <v>2996</v>
      </c>
      <c r="B226" s="3" t="s">
        <v>3379</v>
      </c>
      <c r="C226" s="9">
        <v>806458</v>
      </c>
      <c r="D226" s="9" t="s">
        <v>19</v>
      </c>
      <c r="E226" s="9" t="s">
        <v>38</v>
      </c>
      <c r="F226" s="9" t="s">
        <v>164</v>
      </c>
      <c r="G226" s="7" t="e">
        <f t="shared" ca="1" si="0"/>
        <v>#NAME?</v>
      </c>
      <c r="H226" s="8" t="s">
        <v>227</v>
      </c>
      <c r="I226" s="29" t="s">
        <v>41</v>
      </c>
      <c r="J226" s="9" t="str">
        <f t="shared" si="3"/>
        <v>Não</v>
      </c>
      <c r="K226" s="232">
        <v>45414</v>
      </c>
      <c r="L226" s="6"/>
      <c r="M226" s="6" t="s">
        <v>100</v>
      </c>
      <c r="N226" s="233">
        <v>0.01</v>
      </c>
      <c r="O226" s="9" t="s">
        <v>41</v>
      </c>
      <c r="P226" s="234">
        <v>0</v>
      </c>
      <c r="Q226" s="108"/>
      <c r="R226" s="108"/>
      <c r="S226" s="7" t="s">
        <v>220</v>
      </c>
      <c r="T226" s="12" t="s">
        <v>3380</v>
      </c>
      <c r="U226" s="6" t="s">
        <v>955</v>
      </c>
      <c r="V226" s="29" t="e">
        <f t="shared" ca="1" si="2"/>
        <v>#NAME?</v>
      </c>
      <c r="W226" s="29"/>
      <c r="X226" s="29" t="s">
        <v>32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5">
        <v>740887.1</v>
      </c>
      <c r="CI226" s="35">
        <v>706198.4</v>
      </c>
      <c r="CJ226" s="35">
        <v>768450.18</v>
      </c>
      <c r="CK226" s="35" t="e">
        <f t="array" aca="1" ref="CK226" ca="1">_xludf.XLOOKUP(C226,'PL TOTAL D0'!H:H,'PL TOTAL D0'!I:I,"")</f>
        <v>#NAME?</v>
      </c>
    </row>
    <row r="227" spans="1:89" ht="15.75" customHeight="1">
      <c r="A227" s="41" t="s">
        <v>2996</v>
      </c>
      <c r="B227" s="14" t="s">
        <v>3381</v>
      </c>
      <c r="C227" s="9">
        <v>425269</v>
      </c>
      <c r="D227" s="9" t="s">
        <v>19</v>
      </c>
      <c r="E227" s="9" t="s">
        <v>20</v>
      </c>
      <c r="F227" s="6" t="s">
        <v>339</v>
      </c>
      <c r="G227" s="7" t="e">
        <f t="shared" ca="1" si="0"/>
        <v>#NAME?</v>
      </c>
      <c r="H227" s="8" t="s">
        <v>218</v>
      </c>
      <c r="I227" s="29" t="s">
        <v>41</v>
      </c>
      <c r="J227" s="9" t="str">
        <f t="shared" si="3"/>
        <v>Não</v>
      </c>
      <c r="K227" s="107">
        <v>44600</v>
      </c>
      <c r="L227" s="30">
        <v>44783</v>
      </c>
      <c r="M227" s="6" t="s">
        <v>28</v>
      </c>
      <c r="N227" s="10">
        <v>1.2E-2</v>
      </c>
      <c r="O227" s="9" t="s">
        <v>41</v>
      </c>
      <c r="P227" s="234">
        <v>0</v>
      </c>
      <c r="Q227" s="108"/>
      <c r="R227" s="108"/>
      <c r="S227" s="7" t="s">
        <v>220</v>
      </c>
      <c r="T227" s="6" t="s">
        <v>3382</v>
      </c>
      <c r="U227" s="6" t="s">
        <v>94</v>
      </c>
      <c r="V227" s="29" t="e">
        <f t="shared" ca="1" si="2"/>
        <v>#NAME?</v>
      </c>
      <c r="W227" s="29"/>
      <c r="X227" s="29"/>
      <c r="Y227" s="6" t="s">
        <v>330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5">
        <v>0</v>
      </c>
      <c r="CI227" s="35">
        <v>0</v>
      </c>
      <c r="CJ227" s="35">
        <v>0</v>
      </c>
      <c r="CK227" s="35" t="e">
        <f t="array" aca="1" ref="CK227" ca="1">_xludf.XLOOKUP(C227,'PL TOTAL D0'!H:H,'PL TOTAL D0'!I:I,"")</f>
        <v>#NAME?</v>
      </c>
    </row>
    <row r="228" spans="1:89" ht="15.75" customHeight="1">
      <c r="A228" s="41" t="s">
        <v>2996</v>
      </c>
      <c r="B228" s="14" t="s">
        <v>3383</v>
      </c>
      <c r="C228" s="9">
        <v>584239</v>
      </c>
      <c r="D228" s="9" t="s">
        <v>2998</v>
      </c>
      <c r="E228" s="9" t="s">
        <v>38</v>
      </c>
      <c r="F228" s="6" t="s">
        <v>3005</v>
      </c>
      <c r="G228" s="7" t="e">
        <f t="shared" ca="1" si="0"/>
        <v>#NAME?</v>
      </c>
      <c r="H228" s="8" t="s">
        <v>218</v>
      </c>
      <c r="I228" s="29" t="s">
        <v>41</v>
      </c>
      <c r="J228" s="9" t="str">
        <f t="shared" si="3"/>
        <v>Não</v>
      </c>
      <c r="K228" s="107">
        <v>43606</v>
      </c>
      <c r="L228" s="239">
        <v>44484</v>
      </c>
      <c r="M228" s="6" t="s">
        <v>28</v>
      </c>
      <c r="N228" s="10">
        <v>5.0000000000000001E-3</v>
      </c>
      <c r="O228" s="9" t="s">
        <v>41</v>
      </c>
      <c r="P228" s="234">
        <v>0</v>
      </c>
      <c r="Q228" s="108"/>
      <c r="R228" s="108"/>
      <c r="S228" s="7" t="s">
        <v>264</v>
      </c>
      <c r="T228" s="6" t="s">
        <v>3384</v>
      </c>
      <c r="U228" s="6" t="s">
        <v>124</v>
      </c>
      <c r="V228" s="29" t="e">
        <f t="shared" ca="1" si="2"/>
        <v>#NAME?</v>
      </c>
      <c r="W228" s="29"/>
      <c r="X228" s="29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3007</v>
      </c>
      <c r="BH228" s="110">
        <v>0</v>
      </c>
      <c r="BI228" s="110" t="s">
        <v>3007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5">
        <v>0</v>
      </c>
      <c r="CI228" s="35">
        <v>0</v>
      </c>
      <c r="CJ228" s="35">
        <v>0</v>
      </c>
      <c r="CK228" s="35" t="e">
        <f t="array" aca="1" ref="CK228" ca="1">_xludf.XLOOKUP(C228,'PL TOTAL D0'!H:H,'PL TOTAL D0'!I:I,"")</f>
        <v>#NAME?</v>
      </c>
    </row>
    <row r="229" spans="1:89" ht="15.75" customHeight="1">
      <c r="A229" s="41" t="s">
        <v>2996</v>
      </c>
      <c r="B229" s="14" t="s">
        <v>3385</v>
      </c>
      <c r="C229" s="9">
        <v>272112</v>
      </c>
      <c r="D229" s="9" t="s">
        <v>2998</v>
      </c>
      <c r="E229" s="9" t="s">
        <v>38</v>
      </c>
      <c r="F229" s="6" t="s">
        <v>3005</v>
      </c>
      <c r="G229" s="7" t="e">
        <f t="shared" ca="1" si="0"/>
        <v>#NAME?</v>
      </c>
      <c r="H229" s="8" t="s">
        <v>218</v>
      </c>
      <c r="I229" s="29" t="s">
        <v>41</v>
      </c>
      <c r="J229" s="9" t="str">
        <f t="shared" si="3"/>
        <v>Não</v>
      </c>
      <c r="K229" s="107">
        <v>43853</v>
      </c>
      <c r="L229" s="107">
        <v>43997</v>
      </c>
      <c r="M229" s="6" t="s">
        <v>28</v>
      </c>
      <c r="N229" s="10">
        <v>1.2E-2</v>
      </c>
      <c r="O229" s="9" t="s">
        <v>41</v>
      </c>
      <c r="P229" s="234">
        <v>0</v>
      </c>
      <c r="Q229" s="108"/>
      <c r="R229" s="108"/>
      <c r="S229" s="7" t="s">
        <v>220</v>
      </c>
      <c r="T229" s="6" t="s">
        <v>3386</v>
      </c>
      <c r="U229" s="6" t="s">
        <v>38</v>
      </c>
      <c r="V229" s="29" t="e">
        <f t="shared" ca="1" si="2"/>
        <v>#NAME?</v>
      </c>
      <c r="W229" s="29"/>
      <c r="X229" s="29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3007</v>
      </c>
      <c r="BH229" s="110">
        <v>0</v>
      </c>
      <c r="BI229" s="110" t="s">
        <v>3007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5">
        <v>0</v>
      </c>
      <c r="CI229" s="35">
        <v>0</v>
      </c>
      <c r="CJ229" s="35">
        <v>0</v>
      </c>
      <c r="CK229" s="35" t="e">
        <f t="array" aca="1" ref="CK229" ca="1">_xludf.XLOOKUP(C229,'PL TOTAL D0'!H:H,'PL TOTAL D0'!I:I,"")</f>
        <v>#NAME?</v>
      </c>
    </row>
    <row r="230" spans="1:89" ht="15.75" customHeight="1">
      <c r="A230" s="41" t="s">
        <v>2996</v>
      </c>
      <c r="B230" s="41" t="s">
        <v>3387</v>
      </c>
      <c r="C230" s="9">
        <v>254177</v>
      </c>
      <c r="D230" s="9" t="s">
        <v>19</v>
      </c>
      <c r="E230" s="9" t="s">
        <v>38</v>
      </c>
      <c r="F230" s="9" t="s">
        <v>99</v>
      </c>
      <c r="G230" s="7" t="e">
        <f t="shared" ca="1" si="0"/>
        <v>#NAME?</v>
      </c>
      <c r="H230" s="8" t="s">
        <v>227</v>
      </c>
      <c r="I230" s="29" t="s">
        <v>41</v>
      </c>
      <c r="J230" s="9" t="str">
        <f t="shared" si="3"/>
        <v>Não</v>
      </c>
      <c r="K230" s="232">
        <v>43605</v>
      </c>
      <c r="L230" s="6"/>
      <c r="M230" s="6" t="s">
        <v>132</v>
      </c>
      <c r="N230" s="233">
        <v>0.02</v>
      </c>
      <c r="O230" s="9" t="s">
        <v>260</v>
      </c>
      <c r="P230" s="234">
        <v>0.2</v>
      </c>
      <c r="Q230" s="108"/>
      <c r="R230" s="108" t="s">
        <v>3388</v>
      </c>
      <c r="S230" s="7" t="s">
        <v>220</v>
      </c>
      <c r="T230" s="9" t="s">
        <v>3389</v>
      </c>
      <c r="U230" s="6" t="s">
        <v>38</v>
      </c>
      <c r="V230" s="29" t="e">
        <f t="shared" ca="1" si="2"/>
        <v>#NAME?</v>
      </c>
      <c r="W230" s="29"/>
      <c r="X230" s="29"/>
      <c r="Y230" s="6" t="s">
        <v>330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5">
        <v>134773.57</v>
      </c>
      <c r="CI230" s="35">
        <v>132080.93</v>
      </c>
      <c r="CJ230" s="35">
        <v>126439.63</v>
      </c>
      <c r="CK230" s="35" t="e">
        <f t="array" aca="1" ref="CK230" ca="1">_xludf.XLOOKUP(C230,'PL TOTAL D0'!H:H,'PL TOTAL D0'!I:I,"")</f>
        <v>#NAME?</v>
      </c>
    </row>
    <row r="231" spans="1:89" ht="15.75" customHeight="1">
      <c r="A231" s="41" t="s">
        <v>2996</v>
      </c>
      <c r="B231" s="14" t="s">
        <v>3387</v>
      </c>
      <c r="C231" s="9">
        <v>33371</v>
      </c>
      <c r="D231" s="9" t="s">
        <v>19</v>
      </c>
      <c r="E231" s="9" t="s">
        <v>38</v>
      </c>
      <c r="F231" s="9" t="s">
        <v>99</v>
      </c>
      <c r="G231" s="7" t="e">
        <f t="shared" ca="1" si="0"/>
        <v>#NAME?</v>
      </c>
      <c r="H231" s="8" t="s">
        <v>227</v>
      </c>
      <c r="I231" s="29" t="s">
        <v>41</v>
      </c>
      <c r="J231" s="9" t="str">
        <f t="shared" si="3"/>
        <v>Não</v>
      </c>
      <c r="K231" s="232">
        <v>45225</v>
      </c>
      <c r="L231" s="6"/>
      <c r="M231" s="9" t="s">
        <v>28</v>
      </c>
      <c r="N231" s="31">
        <v>1.2E-2</v>
      </c>
      <c r="O231" s="6" t="s">
        <v>29</v>
      </c>
      <c r="P231" s="234">
        <v>0.1</v>
      </c>
      <c r="Q231" s="108"/>
      <c r="R231" s="108" t="s">
        <v>3390</v>
      </c>
      <c r="S231" s="7" t="s">
        <v>220</v>
      </c>
      <c r="T231" s="6" t="s">
        <v>3389</v>
      </c>
      <c r="U231" s="6" t="s">
        <v>38</v>
      </c>
      <c r="V231" s="29" t="e">
        <f t="shared" ca="1" si="2"/>
        <v>#NAME?</v>
      </c>
      <c r="W231" s="29"/>
      <c r="X231" s="29"/>
      <c r="Y231" s="6" t="s">
        <v>330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5">
        <v>315620.38</v>
      </c>
      <c r="CI231" s="35">
        <v>323048.89</v>
      </c>
      <c r="CJ231" s="35">
        <v>323953.02</v>
      </c>
      <c r="CK231" s="35" t="e">
        <f t="array" aca="1" ref="CK231" ca="1">_xludf.XLOOKUP(C231,'PL TOTAL D0'!H:H,'PL TOTAL D0'!I:I,"")</f>
        <v>#NAME?</v>
      </c>
    </row>
    <row r="232" spans="1:89" ht="15.75" customHeight="1">
      <c r="A232" s="41" t="s">
        <v>2996</v>
      </c>
      <c r="B232" s="41" t="s">
        <v>3391</v>
      </c>
      <c r="C232" s="9">
        <v>439655</v>
      </c>
      <c r="D232" s="9" t="s">
        <v>19</v>
      </c>
      <c r="E232" s="9" t="s">
        <v>38</v>
      </c>
      <c r="F232" s="9" t="s">
        <v>99</v>
      </c>
      <c r="G232" s="7" t="e">
        <f t="shared" ca="1" si="0"/>
        <v>#NAME?</v>
      </c>
      <c r="H232" s="8" t="s">
        <v>227</v>
      </c>
      <c r="I232" s="29" t="s">
        <v>41</v>
      </c>
      <c r="J232" s="9" t="str">
        <f t="shared" si="3"/>
        <v>Não</v>
      </c>
      <c r="K232" s="232">
        <v>43881</v>
      </c>
      <c r="L232" s="6"/>
      <c r="M232" s="6" t="s">
        <v>138</v>
      </c>
      <c r="N232" s="10">
        <v>1.4999999999999999E-2</v>
      </c>
      <c r="O232" s="9" t="s">
        <v>41</v>
      </c>
      <c r="P232" s="234">
        <v>0</v>
      </c>
      <c r="Q232" s="108"/>
      <c r="R232" s="108" t="s">
        <v>3392</v>
      </c>
      <c r="S232" s="7" t="s">
        <v>220</v>
      </c>
      <c r="T232" s="9" t="s">
        <v>3393</v>
      </c>
      <c r="U232" s="6" t="s">
        <v>38</v>
      </c>
      <c r="V232" s="29" t="e">
        <f t="shared" ca="1" si="2"/>
        <v>#NAME?</v>
      </c>
      <c r="W232" s="29"/>
      <c r="X232" s="29"/>
      <c r="Y232" s="6" t="s">
        <v>222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5">
        <v>1256643.95</v>
      </c>
      <c r="CI232" s="35">
        <v>1257724.8999999999</v>
      </c>
      <c r="CJ232" s="35">
        <v>1246949.31</v>
      </c>
      <c r="CK232" s="35" t="e">
        <f t="array" aca="1" ref="CK232" ca="1">_xludf.XLOOKUP(C232,'PL TOTAL D0'!H:H,'PL TOTAL D0'!I:I,"")</f>
        <v>#NAME?</v>
      </c>
    </row>
    <row r="233" spans="1:89" ht="15.75" customHeight="1">
      <c r="A233" s="41" t="s">
        <v>2996</v>
      </c>
      <c r="B233" s="41" t="s">
        <v>3394</v>
      </c>
      <c r="C233" s="9">
        <v>33344</v>
      </c>
      <c r="D233" s="9" t="s">
        <v>19</v>
      </c>
      <c r="E233" s="9" t="s">
        <v>20</v>
      </c>
      <c r="F233" s="9" t="s">
        <v>697</v>
      </c>
      <c r="G233" s="7" t="e">
        <f t="shared" ca="1" si="0"/>
        <v>#NAME?</v>
      </c>
      <c r="H233" s="8" t="s">
        <v>239</v>
      </c>
      <c r="I233" s="29" t="s">
        <v>240</v>
      </c>
      <c r="J233" s="9" t="str">
        <f t="shared" si="3"/>
        <v>Não</v>
      </c>
      <c r="K233" s="232">
        <v>44680</v>
      </c>
      <c r="L233" s="6"/>
      <c r="M233" s="6" t="s">
        <v>100</v>
      </c>
      <c r="N233" s="10">
        <v>7.0000000000000001E-3</v>
      </c>
      <c r="O233" s="9" t="s">
        <v>41</v>
      </c>
      <c r="P233" s="234">
        <v>0</v>
      </c>
      <c r="Q233" s="41"/>
      <c r="R233" s="108"/>
      <c r="S233" s="7" t="s">
        <v>220</v>
      </c>
      <c r="T233" s="9" t="s">
        <v>3395</v>
      </c>
      <c r="U233" s="6" t="s">
        <v>31</v>
      </c>
      <c r="V233" s="29" t="e">
        <f t="shared" ca="1" si="2"/>
        <v>#NAME?</v>
      </c>
      <c r="W233" s="29"/>
      <c r="X233" s="29"/>
      <c r="Y233" s="6" t="s">
        <v>330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5">
        <v>0</v>
      </c>
      <c r="CI233" s="35">
        <v>0</v>
      </c>
      <c r="CJ233" s="35">
        <v>0</v>
      </c>
      <c r="CK233" s="35" t="e">
        <f t="array" aca="1" ref="CK233" ca="1">_xludf.XLOOKUP(C233,'PL TOTAL D0'!H:H,'PL TOTAL D0'!I:I,"")</f>
        <v>#NAME?</v>
      </c>
    </row>
    <row r="234" spans="1:89" ht="15.75" customHeight="1">
      <c r="A234" s="41" t="s">
        <v>2996</v>
      </c>
      <c r="B234" s="14" t="s">
        <v>3394</v>
      </c>
      <c r="C234" s="9">
        <v>560930</v>
      </c>
      <c r="D234" s="9" t="s">
        <v>19</v>
      </c>
      <c r="E234" s="9" t="s">
        <v>20</v>
      </c>
      <c r="F234" s="6" t="s">
        <v>697</v>
      </c>
      <c r="G234" s="7" t="e">
        <f t="shared" ca="1" si="0"/>
        <v>#NAME?</v>
      </c>
      <c r="H234" s="8" t="s">
        <v>218</v>
      </c>
      <c r="I234" s="29" t="s">
        <v>41</v>
      </c>
      <c r="J234" s="9" t="str">
        <f t="shared" si="3"/>
        <v>Não</v>
      </c>
      <c r="K234" s="30">
        <v>44628</v>
      </c>
      <c r="L234" s="30">
        <v>44638</v>
      </c>
      <c r="M234" s="6" t="s">
        <v>100</v>
      </c>
      <c r="N234" s="10">
        <v>7.0000000000000001E-3</v>
      </c>
      <c r="O234" s="9" t="s">
        <v>41</v>
      </c>
      <c r="P234" s="234">
        <v>0</v>
      </c>
      <c r="Q234" s="33"/>
      <c r="R234" s="33"/>
      <c r="S234" s="7" t="s">
        <v>220</v>
      </c>
      <c r="T234" s="6" t="s">
        <v>3395</v>
      </c>
      <c r="U234" s="6" t="s">
        <v>31</v>
      </c>
      <c r="V234" s="29" t="e">
        <f t="shared" ca="1" si="2"/>
        <v>#NAME?</v>
      </c>
      <c r="W234" s="29"/>
      <c r="X234" s="29"/>
      <c r="Y234" s="6" t="s">
        <v>330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3007</v>
      </c>
      <c r="BH234" s="110">
        <v>0</v>
      </c>
      <c r="BI234" s="110" t="s">
        <v>3007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5">
        <v>0</v>
      </c>
      <c r="CI234" s="35">
        <v>0</v>
      </c>
      <c r="CJ234" s="35">
        <v>0</v>
      </c>
      <c r="CK234" s="35" t="e">
        <f t="array" aca="1" ref="CK234" ca="1">_xludf.XLOOKUP(C234,'PL TOTAL D0'!H:H,'PL TOTAL D0'!I:I,"")</f>
        <v>#NAME?</v>
      </c>
    </row>
    <row r="235" spans="1:89" ht="15.75" customHeight="1">
      <c r="A235" s="41" t="s">
        <v>2996</v>
      </c>
      <c r="B235" s="3" t="s">
        <v>1818</v>
      </c>
      <c r="C235" s="9">
        <v>47841</v>
      </c>
      <c r="D235" s="9" t="s">
        <v>19</v>
      </c>
      <c r="E235" s="9" t="s">
        <v>20</v>
      </c>
      <c r="F235" s="6" t="s">
        <v>290</v>
      </c>
      <c r="G235" s="7" t="e">
        <f t="shared" ca="1" si="0"/>
        <v>#NAME?</v>
      </c>
      <c r="H235" s="8" t="s">
        <v>239</v>
      </c>
      <c r="I235" s="29" t="s">
        <v>240</v>
      </c>
      <c r="J235" s="9" t="str">
        <f t="shared" si="3"/>
        <v>Não</v>
      </c>
      <c r="K235" s="30">
        <v>44357</v>
      </c>
      <c r="L235" s="6"/>
      <c r="M235" s="6" t="s">
        <v>138</v>
      </c>
      <c r="N235" s="10">
        <v>1.4999999999999999E-2</v>
      </c>
      <c r="O235" s="9" t="s">
        <v>29</v>
      </c>
      <c r="P235" s="234">
        <v>0.1</v>
      </c>
      <c r="Q235" s="33"/>
      <c r="R235" s="33"/>
      <c r="S235" s="7" t="s">
        <v>220</v>
      </c>
      <c r="T235" s="6" t="s">
        <v>1820</v>
      </c>
      <c r="U235" s="6" t="s">
        <v>94</v>
      </c>
      <c r="V235" s="29" t="e">
        <f t="shared" ca="1" si="2"/>
        <v>#NAME?</v>
      </c>
      <c r="W235" s="29"/>
      <c r="X235" s="29"/>
      <c r="Y235" s="6" t="s">
        <v>330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5">
        <v>0</v>
      </c>
      <c r="CI235" s="35">
        <v>0</v>
      </c>
      <c r="CJ235" s="35">
        <v>0</v>
      </c>
      <c r="CK235" s="35" t="e">
        <f t="array" aca="1" ref="CK235" ca="1">_xludf.XLOOKUP(C235,'PL TOTAL D0'!H:H,'PL TOTAL D0'!I:I,"")</f>
        <v>#NAME?</v>
      </c>
    </row>
    <row r="236" spans="1:89" ht="15.75" customHeight="1">
      <c r="A236" s="41" t="s">
        <v>2996</v>
      </c>
      <c r="B236" s="41" t="s">
        <v>3396</v>
      </c>
      <c r="C236" s="9">
        <v>451710</v>
      </c>
      <c r="D236" s="9" t="s">
        <v>3063</v>
      </c>
      <c r="E236" s="9" t="s">
        <v>38</v>
      </c>
      <c r="F236" s="9" t="s">
        <v>3063</v>
      </c>
      <c r="G236" s="7" t="e">
        <f t="shared" ca="1" si="0"/>
        <v>#NAME?</v>
      </c>
      <c r="H236" s="8" t="s">
        <v>227</v>
      </c>
      <c r="I236" s="29" t="s">
        <v>41</v>
      </c>
      <c r="J236" s="9" t="str">
        <f t="shared" si="3"/>
        <v>Não</v>
      </c>
      <c r="K236" s="232">
        <v>43944</v>
      </c>
      <c r="L236" s="6"/>
      <c r="M236" s="6" t="s">
        <v>132</v>
      </c>
      <c r="N236" s="10">
        <v>2.5000000000000001E-2</v>
      </c>
      <c r="O236" s="9" t="s">
        <v>260</v>
      </c>
      <c r="P236" s="234">
        <v>0.2</v>
      </c>
      <c r="Q236" s="108"/>
      <c r="R236" s="108"/>
      <c r="S236" s="7" t="s">
        <v>220</v>
      </c>
      <c r="T236" s="9" t="s">
        <v>3397</v>
      </c>
      <c r="U236" s="6" t="s">
        <v>38</v>
      </c>
      <c r="V236" s="29" t="e">
        <f t="shared" ca="1" si="2"/>
        <v>#NAME?</v>
      </c>
      <c r="W236" s="29"/>
      <c r="X236" s="29"/>
      <c r="Y236" s="6" t="s">
        <v>330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5">
        <v>204379.93</v>
      </c>
      <c r="CI236" s="35">
        <v>200161.6</v>
      </c>
      <c r="CJ236" s="35">
        <v>192073.13</v>
      </c>
      <c r="CK236" s="35" t="e">
        <f t="array" aca="1" ref="CK236" ca="1">_xludf.XLOOKUP(C236,'PL TOTAL D0'!H:H,'PL TOTAL D0'!I:I,"")</f>
        <v>#NAME?</v>
      </c>
    </row>
    <row r="237" spans="1:89" ht="15.75" customHeight="1">
      <c r="A237" s="41" t="s">
        <v>2996</v>
      </c>
      <c r="B237" s="3" t="s">
        <v>3398</v>
      </c>
      <c r="C237" s="9">
        <v>465277</v>
      </c>
      <c r="D237" s="9" t="s">
        <v>19</v>
      </c>
      <c r="E237" s="9" t="s">
        <v>20</v>
      </c>
      <c r="F237" s="6" t="s">
        <v>3045</v>
      </c>
      <c r="G237" s="7" t="e">
        <f t="shared" ca="1" si="0"/>
        <v>#NAME?</v>
      </c>
      <c r="H237" s="8" t="s">
        <v>218</v>
      </c>
      <c r="I237" s="29" t="s">
        <v>41</v>
      </c>
      <c r="J237" s="9" t="str">
        <f t="shared" si="3"/>
        <v>Não</v>
      </c>
      <c r="K237" s="239">
        <v>44559</v>
      </c>
      <c r="L237" s="30">
        <v>44777</v>
      </c>
      <c r="M237" s="6" t="s">
        <v>100</v>
      </c>
      <c r="N237" s="10">
        <v>7.0000000000000001E-3</v>
      </c>
      <c r="O237" s="9" t="s">
        <v>41</v>
      </c>
      <c r="P237" s="234">
        <v>0</v>
      </c>
      <c r="Q237" s="33"/>
      <c r="R237" s="33"/>
      <c r="S237" s="7" t="s">
        <v>220</v>
      </c>
      <c r="T237" s="6" t="s">
        <v>3399</v>
      </c>
      <c r="U237" s="6" t="s">
        <v>94</v>
      </c>
      <c r="V237" s="29" t="e">
        <f t="shared" ca="1" si="2"/>
        <v>#NAME?</v>
      </c>
      <c r="W237" s="29"/>
      <c r="X237" s="29"/>
      <c r="Y237" s="6" t="s">
        <v>330</v>
      </c>
      <c r="Z237" s="6"/>
      <c r="AA237" s="6"/>
      <c r="AB237" s="6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8"/>
      <c r="BB237" s="28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5">
        <v>0</v>
      </c>
      <c r="CI237" s="35">
        <v>0</v>
      </c>
      <c r="CJ237" s="35">
        <v>0</v>
      </c>
      <c r="CK237" s="35" t="e">
        <f t="array" aca="1" ref="CK237" ca="1">_xludf.XLOOKUP(C237,'PL TOTAL D0'!H:H,'PL TOTAL D0'!I:I,"")</f>
        <v>#NAME?</v>
      </c>
    </row>
    <row r="238" spans="1:89" ht="15.75" customHeight="1">
      <c r="A238" s="41" t="s">
        <v>2996</v>
      </c>
      <c r="B238" s="41" t="s">
        <v>3400</v>
      </c>
      <c r="C238" s="9">
        <v>356345</v>
      </c>
      <c r="D238" s="9" t="s">
        <v>19</v>
      </c>
      <c r="E238" s="9" t="s">
        <v>20</v>
      </c>
      <c r="F238" s="9" t="s">
        <v>290</v>
      </c>
      <c r="G238" s="7" t="e">
        <f t="shared" ca="1" si="0"/>
        <v>#NAME?</v>
      </c>
      <c r="H238" s="8" t="s">
        <v>239</v>
      </c>
      <c r="I238" s="29" t="s">
        <v>240</v>
      </c>
      <c r="J238" s="9" t="str">
        <f t="shared" si="3"/>
        <v>Não</v>
      </c>
      <c r="K238" s="232">
        <v>44797</v>
      </c>
      <c r="L238" s="6"/>
      <c r="M238" s="6" t="s">
        <v>28</v>
      </c>
      <c r="N238" s="233">
        <v>1.2E-2</v>
      </c>
      <c r="O238" s="9" t="s">
        <v>41</v>
      </c>
      <c r="P238" s="234">
        <v>0</v>
      </c>
      <c r="Q238" s="41"/>
      <c r="R238" s="235"/>
      <c r="S238" s="7" t="s">
        <v>220</v>
      </c>
      <c r="T238" s="9" t="s">
        <v>1847</v>
      </c>
      <c r="U238" s="9" t="s">
        <v>94</v>
      </c>
      <c r="V238" s="29" t="e">
        <f t="shared" ca="1" si="2"/>
        <v>#NAME?</v>
      </c>
      <c r="W238" s="29"/>
      <c r="X238" s="29"/>
      <c r="Y238" s="6" t="s">
        <v>330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5">
        <v>0</v>
      </c>
      <c r="CI238" s="35">
        <v>0</v>
      </c>
      <c r="CJ238" s="35">
        <v>0</v>
      </c>
      <c r="CK238" s="35" t="e">
        <f t="array" aca="1" ref="CK238" ca="1">_xludf.XLOOKUP(C238,'PL TOTAL D0'!H:H,'PL TOTAL D0'!I:I,"")</f>
        <v>#NAME?</v>
      </c>
    </row>
    <row r="239" spans="1:89" ht="15.75" customHeight="1">
      <c r="A239" s="41" t="s">
        <v>2996</v>
      </c>
      <c r="B239" s="41" t="s">
        <v>3401</v>
      </c>
      <c r="C239" s="9">
        <v>86469</v>
      </c>
      <c r="D239" s="9" t="s">
        <v>3063</v>
      </c>
      <c r="E239" s="9" t="s">
        <v>38</v>
      </c>
      <c r="F239" s="9" t="s">
        <v>3063</v>
      </c>
      <c r="G239" s="7" t="e">
        <f t="shared" ca="1" si="0"/>
        <v>#NAME?</v>
      </c>
      <c r="H239" s="8" t="s">
        <v>239</v>
      </c>
      <c r="I239" s="29" t="s">
        <v>240</v>
      </c>
      <c r="J239" s="9" t="str">
        <f t="shared" si="3"/>
        <v>Não</v>
      </c>
      <c r="K239" s="232">
        <v>43538</v>
      </c>
      <c r="L239" s="6"/>
      <c r="M239" s="6" t="s">
        <v>132</v>
      </c>
      <c r="N239" s="233">
        <v>0.01</v>
      </c>
      <c r="O239" s="9" t="s">
        <v>260</v>
      </c>
      <c r="P239" s="234">
        <v>0.2</v>
      </c>
      <c r="Q239" s="108"/>
      <c r="R239" s="108"/>
      <c r="S239" s="7" t="s">
        <v>220</v>
      </c>
      <c r="T239" s="9" t="s">
        <v>3402</v>
      </c>
      <c r="U239" s="9" t="s">
        <v>38</v>
      </c>
      <c r="V239" s="29" t="e">
        <f t="shared" ca="1" si="2"/>
        <v>#NAME?</v>
      </c>
      <c r="W239" s="29"/>
      <c r="X239" s="29"/>
      <c r="Y239" s="6" t="s">
        <v>330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5">
        <v>0</v>
      </c>
      <c r="CI239" s="35">
        <v>0</v>
      </c>
      <c r="CJ239" s="35">
        <v>0</v>
      </c>
      <c r="CK239" s="35" t="e">
        <f t="array" aca="1" ref="CK239" ca="1">_xludf.XLOOKUP(C239,'PL TOTAL D0'!H:H,'PL TOTAL D0'!I:I,"")</f>
        <v>#NAME?</v>
      </c>
    </row>
    <row r="240" spans="1:89" ht="15.75" customHeight="1">
      <c r="A240" s="41" t="s">
        <v>2996</v>
      </c>
      <c r="B240" s="41" t="s">
        <v>3403</v>
      </c>
      <c r="C240" s="9">
        <v>338375</v>
      </c>
      <c r="D240" s="9" t="s">
        <v>2998</v>
      </c>
      <c r="E240" s="9" t="s">
        <v>38</v>
      </c>
      <c r="F240" s="9" t="s">
        <v>2999</v>
      </c>
      <c r="G240" s="7" t="e">
        <f t="shared" ca="1" si="0"/>
        <v>#NAME?</v>
      </c>
      <c r="H240" s="8" t="s">
        <v>239</v>
      </c>
      <c r="I240" s="29" t="s">
        <v>240</v>
      </c>
      <c r="J240" s="9" t="str">
        <f t="shared" si="3"/>
        <v>Não</v>
      </c>
      <c r="K240" s="232">
        <v>43601</v>
      </c>
      <c r="L240" s="6"/>
      <c r="M240" s="6" t="s">
        <v>132</v>
      </c>
      <c r="N240" s="233">
        <v>0.02</v>
      </c>
      <c r="O240" s="9" t="s">
        <v>260</v>
      </c>
      <c r="P240" s="234">
        <v>0.2</v>
      </c>
      <c r="Q240" s="108"/>
      <c r="R240" s="108"/>
      <c r="S240" s="7" t="s">
        <v>220</v>
      </c>
      <c r="T240" s="9" t="s">
        <v>3404</v>
      </c>
      <c r="U240" s="6" t="s">
        <v>38</v>
      </c>
      <c r="V240" s="29" t="e">
        <f t="shared" ca="1" si="2"/>
        <v>#NAME?</v>
      </c>
      <c r="W240" s="29"/>
      <c r="X240" s="29"/>
      <c r="Y240" s="6" t="s">
        <v>330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5">
        <v>0</v>
      </c>
      <c r="CI240" s="35">
        <v>0</v>
      </c>
      <c r="CJ240" s="35">
        <v>0</v>
      </c>
      <c r="CK240" s="35" t="e">
        <f t="array" aca="1" ref="CK240" ca="1">_xludf.XLOOKUP(C240,'PL TOTAL D0'!H:H,'PL TOTAL D0'!I:I,"")</f>
        <v>#NAME?</v>
      </c>
    </row>
    <row r="241" spans="1:89" ht="15.75" customHeight="1">
      <c r="A241" s="41" t="s">
        <v>2996</v>
      </c>
      <c r="B241" s="3" t="s">
        <v>3405</v>
      </c>
      <c r="C241" s="9">
        <v>472226</v>
      </c>
      <c r="D241" s="9" t="s">
        <v>19</v>
      </c>
      <c r="E241" s="9" t="s">
        <v>20</v>
      </c>
      <c r="F241" s="6" t="s">
        <v>339</v>
      </c>
      <c r="G241" s="7" t="e">
        <f t="shared" ca="1" si="0"/>
        <v>#NAME?</v>
      </c>
      <c r="H241" s="8" t="s">
        <v>218</v>
      </c>
      <c r="I241" s="29" t="s">
        <v>41</v>
      </c>
      <c r="J241" s="9" t="str">
        <f t="shared" si="3"/>
        <v>Não</v>
      </c>
      <c r="K241" s="107">
        <v>44322</v>
      </c>
      <c r="L241" s="107">
        <v>44652</v>
      </c>
      <c r="M241" s="6" t="s">
        <v>138</v>
      </c>
      <c r="N241" s="10">
        <v>1.4999999999999999E-2</v>
      </c>
      <c r="O241" s="9" t="s">
        <v>29</v>
      </c>
      <c r="P241" s="234">
        <v>0.1</v>
      </c>
      <c r="Q241" s="33"/>
      <c r="R241" s="33"/>
      <c r="S241" s="7" t="s">
        <v>220</v>
      </c>
      <c r="T241" s="6" t="s">
        <v>3406</v>
      </c>
      <c r="U241" s="6" t="s">
        <v>94</v>
      </c>
      <c r="V241" s="29" t="e">
        <f t="shared" ca="1" si="2"/>
        <v>#NAME?</v>
      </c>
      <c r="W241" s="29"/>
      <c r="X241" s="29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3007</v>
      </c>
      <c r="BH241" s="110">
        <v>0</v>
      </c>
      <c r="BI241" s="110" t="s">
        <v>3007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5">
        <v>0</v>
      </c>
      <c r="CI241" s="35">
        <v>0</v>
      </c>
      <c r="CJ241" s="35">
        <v>0</v>
      </c>
      <c r="CK241" s="35" t="e">
        <f t="array" aca="1" ref="CK241" ca="1">_xludf.XLOOKUP(C241,'PL TOTAL D0'!H:H,'PL TOTAL D0'!I:I,"")</f>
        <v>#NAME?</v>
      </c>
    </row>
    <row r="242" spans="1:89" ht="15.75" customHeight="1">
      <c r="A242" s="41" t="s">
        <v>2996</v>
      </c>
      <c r="B242" s="3" t="s">
        <v>3407</v>
      </c>
      <c r="C242" s="9">
        <v>441280</v>
      </c>
      <c r="D242" s="9" t="s">
        <v>19</v>
      </c>
      <c r="E242" s="9" t="s">
        <v>20</v>
      </c>
      <c r="F242" s="6" t="s">
        <v>3045</v>
      </c>
      <c r="G242" s="7" t="e">
        <f t="shared" ca="1" si="0"/>
        <v>#NAME?</v>
      </c>
      <c r="H242" s="8" t="s">
        <v>218</v>
      </c>
      <c r="I242" s="29" t="s">
        <v>41</v>
      </c>
      <c r="J242" s="9" t="str">
        <f t="shared" si="3"/>
        <v>Não</v>
      </c>
      <c r="K242" s="107">
        <v>44279</v>
      </c>
      <c r="L242" s="30">
        <v>44473</v>
      </c>
      <c r="M242" s="6" t="s">
        <v>420</v>
      </c>
      <c r="N242" s="10">
        <v>0.02</v>
      </c>
      <c r="O242" s="9" t="s">
        <v>29</v>
      </c>
      <c r="P242" s="234">
        <v>0.2</v>
      </c>
      <c r="Q242" s="108"/>
      <c r="R242" s="108"/>
      <c r="S242" s="7" t="s">
        <v>220</v>
      </c>
      <c r="T242" s="6" t="s">
        <v>3408</v>
      </c>
      <c r="U242" s="6" t="s">
        <v>94</v>
      </c>
      <c r="V242" s="29" t="e">
        <f t="shared" ca="1" si="2"/>
        <v>#NAME?</v>
      </c>
      <c r="W242" s="29"/>
      <c r="X242" s="29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3007</v>
      </c>
      <c r="BH242" s="110">
        <v>0</v>
      </c>
      <c r="BI242" s="110" t="s">
        <v>3007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5">
        <v>0</v>
      </c>
      <c r="CI242" s="35">
        <v>0</v>
      </c>
      <c r="CJ242" s="35">
        <v>0</v>
      </c>
      <c r="CK242" s="35" t="e">
        <f t="array" aca="1" ref="CK242" ca="1">_xludf.XLOOKUP(C242,'PL TOTAL D0'!H:H,'PL TOTAL D0'!I:I,"")</f>
        <v>#NAME?</v>
      </c>
    </row>
    <row r="243" spans="1:89" ht="15.75" customHeight="1">
      <c r="A243" s="41" t="s">
        <v>2996</v>
      </c>
      <c r="B243" s="3" t="s">
        <v>3409</v>
      </c>
      <c r="C243" s="9">
        <v>355808</v>
      </c>
      <c r="D243" s="9" t="s">
        <v>19</v>
      </c>
      <c r="E243" s="9" t="s">
        <v>38</v>
      </c>
      <c r="F243" s="9" t="s">
        <v>3410</v>
      </c>
      <c r="G243" s="7" t="e">
        <f t="shared" ca="1" si="0"/>
        <v>#NAME?</v>
      </c>
      <c r="H243" s="8" t="s">
        <v>239</v>
      </c>
      <c r="I243" s="29" t="s">
        <v>240</v>
      </c>
      <c r="J243" s="9" t="str">
        <f t="shared" si="3"/>
        <v>Não</v>
      </c>
      <c r="K243" s="232"/>
      <c r="L243" s="7"/>
      <c r="M243" s="6" t="s">
        <v>100</v>
      </c>
      <c r="N243" s="31">
        <v>7.0000000000000001E-3</v>
      </c>
      <c r="O243" s="9" t="s">
        <v>41</v>
      </c>
      <c r="P243" s="234">
        <v>0</v>
      </c>
      <c r="Q243" s="33"/>
      <c r="R243" s="33"/>
      <c r="S243" s="7" t="s">
        <v>220</v>
      </c>
      <c r="T243" s="6" t="s">
        <v>3411</v>
      </c>
      <c r="U243" s="6" t="s">
        <v>38</v>
      </c>
      <c r="V243" s="29" t="e">
        <f t="shared" ca="1" si="2"/>
        <v>#NAME?</v>
      </c>
      <c r="W243" s="29"/>
      <c r="X243" s="29"/>
      <c r="Y243" s="6" t="s">
        <v>330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5">
        <v>0</v>
      </c>
      <c r="CI243" s="35">
        <v>0</v>
      </c>
      <c r="CJ243" s="35">
        <v>0</v>
      </c>
      <c r="CK243" s="35" t="e">
        <f t="array" aca="1" ref="CK243" ca="1">_xludf.XLOOKUP(C243,'PL TOTAL D0'!H:H,'PL TOTAL D0'!I:I,"")</f>
        <v>#NAME?</v>
      </c>
    </row>
    <row r="244" spans="1:89" ht="20.25" customHeight="1">
      <c r="A244" s="41" t="s">
        <v>2996</v>
      </c>
      <c r="B244" s="3" t="s">
        <v>3412</v>
      </c>
      <c r="C244" s="9">
        <v>466367</v>
      </c>
      <c r="D244" s="9" t="s">
        <v>19</v>
      </c>
      <c r="E244" s="9" t="s">
        <v>20</v>
      </c>
      <c r="F244" s="9" t="s">
        <v>290</v>
      </c>
      <c r="G244" s="7" t="e">
        <f t="shared" ca="1" si="0"/>
        <v>#NAME?</v>
      </c>
      <c r="H244" s="8" t="s">
        <v>239</v>
      </c>
      <c r="I244" s="29" t="s">
        <v>240</v>
      </c>
      <c r="J244" s="9" t="str">
        <f t="shared" si="3"/>
        <v>Não</v>
      </c>
      <c r="K244" s="232">
        <v>44323</v>
      </c>
      <c r="L244" s="7"/>
      <c r="M244" s="6" t="s">
        <v>334</v>
      </c>
      <c r="N244" s="31">
        <v>8.0000000000000002E-3</v>
      </c>
      <c r="O244" s="9" t="s">
        <v>41</v>
      </c>
      <c r="P244" s="234">
        <v>0</v>
      </c>
      <c r="Q244" s="41"/>
      <c r="R244" s="33"/>
      <c r="S244" s="7" t="s">
        <v>264</v>
      </c>
      <c r="T244" s="6" t="s">
        <v>3413</v>
      </c>
      <c r="U244" s="6" t="s">
        <v>94</v>
      </c>
      <c r="V244" s="29" t="e">
        <f t="shared" ca="1" si="2"/>
        <v>#NAME?</v>
      </c>
      <c r="W244" s="29"/>
      <c r="X244" s="29"/>
      <c r="Y244" s="6" t="s">
        <v>330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5">
        <v>0</v>
      </c>
      <c r="CI244" s="35">
        <v>0</v>
      </c>
      <c r="CJ244" s="35">
        <v>0</v>
      </c>
      <c r="CK244" s="35" t="e">
        <f t="array" aca="1" ref="CK244" ca="1">_xludf.XLOOKUP(C244,'PL TOTAL D0'!H:H,'PL TOTAL D0'!I:I,"")</f>
        <v>#NAME?</v>
      </c>
    </row>
    <row r="245" spans="1:89" ht="15.75" customHeight="1">
      <c r="A245" s="41" t="s">
        <v>2996</v>
      </c>
      <c r="B245" s="14" t="s">
        <v>3414</v>
      </c>
      <c r="C245" s="9">
        <v>78771</v>
      </c>
      <c r="D245" s="9" t="s">
        <v>2998</v>
      </c>
      <c r="E245" s="9" t="s">
        <v>38</v>
      </c>
      <c r="F245" s="6" t="s">
        <v>3005</v>
      </c>
      <c r="G245" s="7" t="e">
        <f t="shared" ca="1" si="0"/>
        <v>#NAME?</v>
      </c>
      <c r="H245" s="8" t="s">
        <v>218</v>
      </c>
      <c r="I245" s="29" t="s">
        <v>41</v>
      </c>
      <c r="J245" s="9" t="str">
        <f t="shared" si="3"/>
        <v>Não</v>
      </c>
      <c r="K245" s="107">
        <v>43570</v>
      </c>
      <c r="L245" s="107">
        <v>45007</v>
      </c>
      <c r="M245" s="6" t="s">
        <v>28</v>
      </c>
      <c r="N245" s="10">
        <v>5.0000000000000001E-3</v>
      </c>
      <c r="O245" s="9" t="s">
        <v>41</v>
      </c>
      <c r="P245" s="234">
        <v>0</v>
      </c>
      <c r="Q245" s="108"/>
      <c r="R245" s="108"/>
      <c r="S245" s="7" t="s">
        <v>220</v>
      </c>
      <c r="T245" s="6" t="s">
        <v>3415</v>
      </c>
      <c r="U245" s="6" t="s">
        <v>38</v>
      </c>
      <c r="V245" s="29" t="e">
        <f t="shared" ca="1" si="2"/>
        <v>#NAME?</v>
      </c>
      <c r="W245" s="29"/>
      <c r="X245" s="29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3007</v>
      </c>
      <c r="BH245" s="110">
        <v>0</v>
      </c>
      <c r="BI245" s="110" t="s">
        <v>3007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5">
        <v>0</v>
      </c>
      <c r="CI245" s="35">
        <v>0</v>
      </c>
      <c r="CJ245" s="35">
        <v>0</v>
      </c>
      <c r="CK245" s="35" t="e">
        <f t="array" aca="1" ref="CK245" ca="1">_xludf.XLOOKUP(C245,'PL TOTAL D0'!H:H,'PL TOTAL D0'!I:I,"")</f>
        <v>#NAME?</v>
      </c>
    </row>
    <row r="246" spans="1:89" ht="15.75" customHeight="1">
      <c r="A246" s="41" t="s">
        <v>2996</v>
      </c>
      <c r="B246" s="41" t="s">
        <v>3414</v>
      </c>
      <c r="C246" s="9">
        <v>298641</v>
      </c>
      <c r="D246" s="9" t="s">
        <v>2998</v>
      </c>
      <c r="E246" s="9" t="s">
        <v>38</v>
      </c>
      <c r="F246" s="9" t="s">
        <v>3005</v>
      </c>
      <c r="G246" s="7" t="e">
        <f t="shared" ca="1" si="0"/>
        <v>#NAME?</v>
      </c>
      <c r="H246" s="8" t="s">
        <v>218</v>
      </c>
      <c r="I246" s="29" t="s">
        <v>41</v>
      </c>
      <c r="J246" s="9" t="str">
        <f t="shared" si="3"/>
        <v>Não</v>
      </c>
      <c r="K246" s="232">
        <v>43570</v>
      </c>
      <c r="L246" s="107">
        <v>44972</v>
      </c>
      <c r="M246" s="6" t="s">
        <v>138</v>
      </c>
      <c r="N246" s="10">
        <v>1.4999999999999999E-2</v>
      </c>
      <c r="O246" s="9" t="s">
        <v>29</v>
      </c>
      <c r="P246" s="234">
        <v>0.1</v>
      </c>
      <c r="Q246" s="108"/>
      <c r="R246" s="108"/>
      <c r="S246" s="7" t="s">
        <v>220</v>
      </c>
      <c r="T246" s="9" t="s">
        <v>3415</v>
      </c>
      <c r="U246" s="6" t="s">
        <v>38</v>
      </c>
      <c r="V246" s="29" t="e">
        <f t="shared" ca="1" si="2"/>
        <v>#NAME?</v>
      </c>
      <c r="W246" s="29"/>
      <c r="X246" s="29"/>
      <c r="Y246" s="6" t="s">
        <v>330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5">
        <v>0</v>
      </c>
      <c r="CI246" s="35">
        <v>0</v>
      </c>
      <c r="CJ246" s="35">
        <v>0</v>
      </c>
      <c r="CK246" s="35" t="e">
        <f t="array" aca="1" ref="CK246" ca="1">_xludf.XLOOKUP(C246,'PL TOTAL D0'!H:H,'PL TOTAL D0'!I:I,"")</f>
        <v>#NAME?</v>
      </c>
    </row>
    <row r="247" spans="1:89" ht="15.75" customHeight="1">
      <c r="A247" s="41" t="s">
        <v>2996</v>
      </c>
      <c r="B247" s="14" t="s">
        <v>3414</v>
      </c>
      <c r="C247" s="9">
        <v>298684</v>
      </c>
      <c r="D247" s="9" t="s">
        <v>2998</v>
      </c>
      <c r="E247" s="9" t="s">
        <v>38</v>
      </c>
      <c r="F247" s="6" t="s">
        <v>3005</v>
      </c>
      <c r="G247" s="7" t="e">
        <f t="shared" ca="1" si="0"/>
        <v>#NAME?</v>
      </c>
      <c r="H247" s="8" t="s">
        <v>218</v>
      </c>
      <c r="I247" s="29" t="s">
        <v>41</v>
      </c>
      <c r="J247" s="9" t="str">
        <f t="shared" si="3"/>
        <v>Não</v>
      </c>
      <c r="K247" s="107">
        <v>43570</v>
      </c>
      <c r="L247" s="107">
        <v>45007</v>
      </c>
      <c r="M247" s="6" t="s">
        <v>132</v>
      </c>
      <c r="N247" s="10">
        <v>0.02</v>
      </c>
      <c r="O247" s="9" t="s">
        <v>260</v>
      </c>
      <c r="P247" s="234">
        <v>0.2</v>
      </c>
      <c r="Q247" s="108"/>
      <c r="R247" s="108"/>
      <c r="S247" s="7" t="s">
        <v>220</v>
      </c>
      <c r="T247" s="6" t="s">
        <v>3415</v>
      </c>
      <c r="U247" s="6" t="s">
        <v>38</v>
      </c>
      <c r="V247" s="29" t="e">
        <f t="shared" ca="1" si="2"/>
        <v>#NAME?</v>
      </c>
      <c r="W247" s="29"/>
      <c r="X247" s="29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3007</v>
      </c>
      <c r="BH247" s="110">
        <v>0</v>
      </c>
      <c r="BI247" s="110" t="s">
        <v>3007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5">
        <v>0</v>
      </c>
      <c r="CI247" s="35">
        <v>0</v>
      </c>
      <c r="CJ247" s="35">
        <v>0</v>
      </c>
      <c r="CK247" s="35" t="e">
        <f t="array" aca="1" ref="CK247" ca="1">_xludf.XLOOKUP(C247,'PL TOTAL D0'!H:H,'PL TOTAL D0'!I:I,"")</f>
        <v>#NAME?</v>
      </c>
    </row>
    <row r="248" spans="1:89" ht="15.75" customHeight="1">
      <c r="A248" s="41" t="s">
        <v>2996</v>
      </c>
      <c r="B248" s="3" t="s">
        <v>1917</v>
      </c>
      <c r="C248" s="9">
        <v>32191</v>
      </c>
      <c r="D248" s="9" t="s">
        <v>19</v>
      </c>
      <c r="E248" s="9" t="s">
        <v>20</v>
      </c>
      <c r="F248" s="9" t="s">
        <v>339</v>
      </c>
      <c r="G248" s="7" t="e">
        <f t="shared" ca="1" si="0"/>
        <v>#NAME?</v>
      </c>
      <c r="H248" s="8" t="s">
        <v>218</v>
      </c>
      <c r="I248" s="29" t="s">
        <v>41</v>
      </c>
      <c r="J248" s="9" t="str">
        <f t="shared" si="3"/>
        <v>Não</v>
      </c>
      <c r="K248" s="30">
        <v>44382</v>
      </c>
      <c r="L248" s="30">
        <v>44705</v>
      </c>
      <c r="M248" s="6" t="s">
        <v>420</v>
      </c>
      <c r="N248" s="233">
        <v>0.02</v>
      </c>
      <c r="O248" s="9" t="s">
        <v>29</v>
      </c>
      <c r="P248" s="234">
        <v>0.2</v>
      </c>
      <c r="Q248" s="41"/>
      <c r="R248" s="33"/>
      <c r="S248" s="7" t="s">
        <v>220</v>
      </c>
      <c r="T248" s="6" t="s">
        <v>1920</v>
      </c>
      <c r="U248" s="6" t="s">
        <v>94</v>
      </c>
      <c r="V248" s="29" t="e">
        <f t="shared" ca="1" si="2"/>
        <v>#NAME?</v>
      </c>
      <c r="W248" s="29"/>
      <c r="X248" s="29"/>
      <c r="Y248" s="6" t="s">
        <v>330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5">
        <v>0</v>
      </c>
      <c r="CI248" s="35">
        <v>0</v>
      </c>
      <c r="CJ248" s="35">
        <v>0</v>
      </c>
      <c r="CK248" s="35" t="e">
        <f t="array" aca="1" ref="CK248" ca="1">_xludf.XLOOKUP(C248,'PL TOTAL D0'!H:H,'PL TOTAL D0'!I:I,"")</f>
        <v>#NAME?</v>
      </c>
    </row>
    <row r="249" spans="1:89" ht="15.75" customHeight="1">
      <c r="A249" s="41" t="s">
        <v>2996</v>
      </c>
      <c r="B249" s="14" t="s">
        <v>3416</v>
      </c>
      <c r="C249" s="9">
        <v>450847</v>
      </c>
      <c r="D249" s="9" t="s">
        <v>19</v>
      </c>
      <c r="E249" s="9" t="s">
        <v>38</v>
      </c>
      <c r="F249" s="6" t="s">
        <v>3146</v>
      </c>
      <c r="G249" s="7" t="e">
        <f t="shared" ca="1" si="0"/>
        <v>#NAME?</v>
      </c>
      <c r="H249" s="8" t="s">
        <v>218</v>
      </c>
      <c r="I249" s="29" t="s">
        <v>41</v>
      </c>
      <c r="J249" s="9" t="str">
        <f t="shared" si="3"/>
        <v>Não</v>
      </c>
      <c r="K249" s="107">
        <v>43990</v>
      </c>
      <c r="L249" s="107">
        <v>44309</v>
      </c>
      <c r="M249" s="6" t="s">
        <v>138</v>
      </c>
      <c r="N249" s="10">
        <v>1.4999999999999999E-2</v>
      </c>
      <c r="O249" s="9" t="s">
        <v>29</v>
      </c>
      <c r="P249" s="234">
        <v>0.1</v>
      </c>
      <c r="Q249" s="108"/>
      <c r="R249" s="108"/>
      <c r="S249" s="7" t="s">
        <v>220</v>
      </c>
      <c r="T249" s="6" t="s">
        <v>3417</v>
      </c>
      <c r="U249" s="6" t="s">
        <v>38</v>
      </c>
      <c r="V249" s="29" t="e">
        <f t="shared" ca="1" si="2"/>
        <v>#NAME?</v>
      </c>
      <c r="W249" s="29"/>
      <c r="X249" s="29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3007</v>
      </c>
      <c r="BH249" s="110">
        <v>0</v>
      </c>
      <c r="BI249" s="110" t="s">
        <v>3007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5">
        <v>0</v>
      </c>
      <c r="CI249" s="35">
        <v>0</v>
      </c>
      <c r="CJ249" s="35">
        <v>0</v>
      </c>
      <c r="CK249" s="35" t="e">
        <f t="array" aca="1" ref="CK249" ca="1">_xludf.XLOOKUP(C249,'PL TOTAL D0'!H:H,'PL TOTAL D0'!I:I,"")</f>
        <v>#NAME?</v>
      </c>
    </row>
    <row r="250" spans="1:89" ht="15.75" customHeight="1">
      <c r="A250" s="41" t="s">
        <v>2996</v>
      </c>
      <c r="B250" s="3" t="s">
        <v>1921</v>
      </c>
      <c r="C250" s="9">
        <v>75774</v>
      </c>
      <c r="D250" s="9" t="s">
        <v>19</v>
      </c>
      <c r="E250" s="9" t="s">
        <v>20</v>
      </c>
      <c r="F250" s="9" t="s">
        <v>339</v>
      </c>
      <c r="G250" s="7" t="e">
        <f t="shared" ca="1" si="0"/>
        <v>#NAME?</v>
      </c>
      <c r="H250" s="8" t="s">
        <v>227</v>
      </c>
      <c r="I250" s="29" t="s">
        <v>41</v>
      </c>
      <c r="J250" s="9" t="str">
        <f t="shared" si="3"/>
        <v>Não</v>
      </c>
      <c r="K250" s="232">
        <v>44328</v>
      </c>
      <c r="L250" s="6"/>
      <c r="M250" s="6" t="s">
        <v>138</v>
      </c>
      <c r="N250" s="10">
        <v>1.4999999999999999E-2</v>
      </c>
      <c r="O250" s="9" t="s">
        <v>29</v>
      </c>
      <c r="P250" s="234">
        <v>0.1</v>
      </c>
      <c r="Q250" s="33"/>
      <c r="R250" s="33"/>
      <c r="S250" s="7" t="s">
        <v>220</v>
      </c>
      <c r="T250" s="6" t="s">
        <v>1923</v>
      </c>
      <c r="U250" s="6" t="s">
        <v>94</v>
      </c>
      <c r="V250" s="29" t="e">
        <f t="shared" ca="1" si="2"/>
        <v>#NAME?</v>
      </c>
      <c r="W250" s="29"/>
      <c r="X250" s="29"/>
      <c r="Y250" s="6" t="s">
        <v>330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5">
        <v>321240.34000000003</v>
      </c>
      <c r="CI250" s="35">
        <v>34748.080000000002</v>
      </c>
      <c r="CJ250" s="35">
        <v>34995.620000000003</v>
      </c>
      <c r="CK250" s="35" t="e">
        <f t="array" aca="1" ref="CK250" ca="1">_xludf.XLOOKUP(C250,'PL TOTAL D0'!H:H,'PL TOTAL D0'!I:I,"")</f>
        <v>#NAME?</v>
      </c>
    </row>
    <row r="251" spans="1:89" ht="15.75" customHeight="1">
      <c r="A251" s="41" t="s">
        <v>2996</v>
      </c>
      <c r="B251" s="3" t="s">
        <v>3418</v>
      </c>
      <c r="C251" s="9">
        <v>451049</v>
      </c>
      <c r="D251" s="9" t="s">
        <v>2998</v>
      </c>
      <c r="E251" s="9" t="s">
        <v>38</v>
      </c>
      <c r="F251" s="6" t="s">
        <v>2998</v>
      </c>
      <c r="G251" s="7" t="e">
        <f t="shared" ca="1" si="0"/>
        <v>#NAME?</v>
      </c>
      <c r="H251" s="8" t="s">
        <v>218</v>
      </c>
      <c r="I251" s="29" t="s">
        <v>41</v>
      </c>
      <c r="J251" s="9" t="str">
        <f t="shared" si="3"/>
        <v>Não</v>
      </c>
      <c r="K251" s="107">
        <v>44036</v>
      </c>
      <c r="L251" s="239">
        <v>44484</v>
      </c>
      <c r="M251" s="6" t="s">
        <v>28</v>
      </c>
      <c r="N251" s="10">
        <v>1.2E-2</v>
      </c>
      <c r="O251" s="9" t="s">
        <v>41</v>
      </c>
      <c r="P251" s="234">
        <v>0</v>
      </c>
      <c r="Q251" s="108"/>
      <c r="R251" s="108"/>
      <c r="S251" s="7" t="s">
        <v>220</v>
      </c>
      <c r="T251" s="6" t="s">
        <v>3419</v>
      </c>
      <c r="U251" s="6" t="s">
        <v>38</v>
      </c>
      <c r="V251" s="29" t="e">
        <f t="shared" ca="1" si="2"/>
        <v>#NAME?</v>
      </c>
      <c r="W251" s="29"/>
      <c r="X251" s="29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3007</v>
      </c>
      <c r="BH251" s="110">
        <v>0</v>
      </c>
      <c r="BI251" s="110" t="s">
        <v>3007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5">
        <v>0</v>
      </c>
      <c r="CI251" s="35">
        <v>0</v>
      </c>
      <c r="CJ251" s="35">
        <v>0</v>
      </c>
      <c r="CK251" s="35" t="e">
        <f t="array" aca="1" ref="CK251" ca="1">_xludf.XLOOKUP(C251,'PL TOTAL D0'!H:H,'PL TOTAL D0'!I:I,"")</f>
        <v>#NAME?</v>
      </c>
    </row>
    <row r="252" spans="1:89" ht="15.75" customHeight="1">
      <c r="A252" s="41" t="s">
        <v>2996</v>
      </c>
      <c r="B252" s="106" t="s">
        <v>3420</v>
      </c>
      <c r="C252" s="9">
        <v>386951</v>
      </c>
      <c r="D252" s="9" t="s">
        <v>19</v>
      </c>
      <c r="E252" s="9" t="s">
        <v>38</v>
      </c>
      <c r="F252" s="6" t="s">
        <v>99</v>
      </c>
      <c r="G252" s="7" t="e">
        <f t="shared" ca="1" si="0"/>
        <v>#NAME?</v>
      </c>
      <c r="H252" s="8" t="s">
        <v>227</v>
      </c>
      <c r="I252" s="29" t="s">
        <v>41</v>
      </c>
      <c r="J252" s="9" t="str">
        <f t="shared" si="3"/>
        <v>Não</v>
      </c>
      <c r="K252" s="107">
        <v>45163</v>
      </c>
      <c r="L252" s="239"/>
      <c r="M252" s="6" t="s">
        <v>100</v>
      </c>
      <c r="N252" s="10">
        <v>0.01</v>
      </c>
      <c r="O252" s="9" t="s">
        <v>41</v>
      </c>
      <c r="P252" s="234">
        <v>0</v>
      </c>
      <c r="Q252" s="108"/>
      <c r="R252" s="108"/>
      <c r="S252" s="7" t="s">
        <v>220</v>
      </c>
      <c r="T252" s="9" t="s">
        <v>3421</v>
      </c>
      <c r="U252" s="6" t="s">
        <v>2121</v>
      </c>
      <c r="V252" s="29" t="e">
        <f t="shared" ca="1" si="2"/>
        <v>#NAME?</v>
      </c>
      <c r="W252" s="29"/>
      <c r="X252" s="29"/>
      <c r="Y252" s="6" t="s">
        <v>330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5">
        <v>109305</v>
      </c>
      <c r="CI252" s="35">
        <v>109097.27</v>
      </c>
      <c r="CJ252" s="35">
        <v>110095.95</v>
      </c>
      <c r="CK252" s="35" t="e">
        <f t="array" aca="1" ref="CK252" ca="1">_xludf.XLOOKUP(C252,'PL TOTAL D0'!H:H,'PL TOTAL D0'!I:I,"")</f>
        <v>#NAME?</v>
      </c>
    </row>
    <row r="253" spans="1:89" ht="15.75" customHeight="1">
      <c r="A253" s="41" t="s">
        <v>2996</v>
      </c>
      <c r="B253" s="14" t="s">
        <v>3422</v>
      </c>
      <c r="C253" s="9">
        <v>273822</v>
      </c>
      <c r="D253" s="9" t="s">
        <v>2998</v>
      </c>
      <c r="E253" s="9" t="s">
        <v>38</v>
      </c>
      <c r="F253" s="6" t="s">
        <v>2999</v>
      </c>
      <c r="G253" s="7" t="e">
        <f t="shared" ca="1" si="0"/>
        <v>#NAME?</v>
      </c>
      <c r="H253" s="8" t="s">
        <v>218</v>
      </c>
      <c r="I253" s="29" t="s">
        <v>41</v>
      </c>
      <c r="J253" s="9" t="str">
        <f t="shared" si="3"/>
        <v>Não</v>
      </c>
      <c r="K253" s="107">
        <v>43564</v>
      </c>
      <c r="L253" s="107">
        <v>43899</v>
      </c>
      <c r="M253" s="6" t="s">
        <v>132</v>
      </c>
      <c r="N253" s="10">
        <v>0.02</v>
      </c>
      <c r="O253" s="9" t="s">
        <v>260</v>
      </c>
      <c r="P253" s="234">
        <v>0.2</v>
      </c>
      <c r="Q253" s="108"/>
      <c r="R253" s="108"/>
      <c r="S253" s="7" t="s">
        <v>220</v>
      </c>
      <c r="T253" s="6" t="s">
        <v>3423</v>
      </c>
      <c r="U253" s="6" t="s">
        <v>38</v>
      </c>
      <c r="V253" s="29" t="e">
        <f t="shared" ca="1" si="2"/>
        <v>#NAME?</v>
      </c>
      <c r="W253" s="29"/>
      <c r="X253" s="29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3007</v>
      </c>
      <c r="BH253" s="110">
        <v>0</v>
      </c>
      <c r="BI253" s="110" t="s">
        <v>3007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5">
        <v>0</v>
      </c>
      <c r="CI253" s="35">
        <v>0</v>
      </c>
      <c r="CJ253" s="35">
        <v>0</v>
      </c>
      <c r="CK253" s="35" t="e">
        <f t="array" aca="1" ref="CK253" ca="1">_xludf.XLOOKUP(C253,'PL TOTAL D0'!H:H,'PL TOTAL D0'!I:I,"")</f>
        <v>#NAME?</v>
      </c>
    </row>
    <row r="254" spans="1:89" ht="15.75" customHeight="1">
      <c r="A254" s="41" t="s">
        <v>2996</v>
      </c>
      <c r="B254" s="3" t="s">
        <v>3422</v>
      </c>
      <c r="C254" s="9">
        <v>38503</v>
      </c>
      <c r="D254" s="9" t="s">
        <v>19</v>
      </c>
      <c r="E254" s="9" t="s">
        <v>38</v>
      </c>
      <c r="F254" s="9" t="s">
        <v>446</v>
      </c>
      <c r="G254" s="7" t="e">
        <f t="shared" ca="1" si="0"/>
        <v>#NAME?</v>
      </c>
      <c r="H254" s="8" t="s">
        <v>239</v>
      </c>
      <c r="I254" s="29" t="s">
        <v>240</v>
      </c>
      <c r="J254" s="9" t="str">
        <f t="shared" si="3"/>
        <v>Sim</v>
      </c>
      <c r="K254" s="238">
        <v>43811</v>
      </c>
      <c r="L254" s="6"/>
      <c r="M254" s="6" t="s">
        <v>28</v>
      </c>
      <c r="N254" s="10">
        <v>1.2E-2</v>
      </c>
      <c r="O254" s="9" t="s">
        <v>41</v>
      </c>
      <c r="P254" s="234">
        <v>0</v>
      </c>
      <c r="Q254" s="108" t="s">
        <v>3424</v>
      </c>
      <c r="R254" s="108" t="s">
        <v>3302</v>
      </c>
      <c r="S254" s="7" t="s">
        <v>220</v>
      </c>
      <c r="T254" s="6" t="s">
        <v>3423</v>
      </c>
      <c r="U254" s="9" t="s">
        <v>38</v>
      </c>
      <c r="V254" s="29" t="e">
        <f t="shared" ca="1" si="2"/>
        <v>#NAME?</v>
      </c>
      <c r="W254" s="29"/>
      <c r="X254" s="29"/>
      <c r="Y254" s="6" t="s">
        <v>222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5">
        <v>57</v>
      </c>
      <c r="CI254" s="35">
        <v>57</v>
      </c>
      <c r="CJ254" s="35">
        <v>57</v>
      </c>
      <c r="CK254" s="35" t="e">
        <f t="array" aca="1" ref="CK254" ca="1">_xludf.XLOOKUP(C254,'PL TOTAL D0'!H:H,'PL TOTAL D0'!I:I,"")</f>
        <v>#NAME?</v>
      </c>
    </row>
    <row r="255" spans="1:89" ht="15.75" customHeight="1">
      <c r="A255" s="41" t="s">
        <v>2996</v>
      </c>
      <c r="B255" s="14" t="s">
        <v>1944</v>
      </c>
      <c r="C255" s="9">
        <v>34479</v>
      </c>
      <c r="D255" s="9" t="s">
        <v>19</v>
      </c>
      <c r="E255" s="9" t="s">
        <v>20</v>
      </c>
      <c r="F255" s="6" t="s">
        <v>3045</v>
      </c>
      <c r="G255" s="7" t="e">
        <f t="shared" ca="1" si="0"/>
        <v>#NAME?</v>
      </c>
      <c r="H255" s="8" t="s">
        <v>239</v>
      </c>
      <c r="I255" s="29" t="s">
        <v>240</v>
      </c>
      <c r="J255" s="9" t="str">
        <f t="shared" si="3"/>
        <v>Sim</v>
      </c>
      <c r="K255" s="107">
        <v>44761</v>
      </c>
      <c r="L255" s="107"/>
      <c r="M255" s="6" t="s">
        <v>100</v>
      </c>
      <c r="N255" s="10">
        <v>7.0000000000000001E-3</v>
      </c>
      <c r="O255" s="9" t="s">
        <v>41</v>
      </c>
      <c r="P255" s="234">
        <v>0</v>
      </c>
      <c r="Q255" s="108" t="s">
        <v>3425</v>
      </c>
      <c r="R255" s="108"/>
      <c r="S255" s="7" t="s">
        <v>220</v>
      </c>
      <c r="T255" s="6" t="s">
        <v>1947</v>
      </c>
      <c r="U255" s="6" t="s">
        <v>94</v>
      </c>
      <c r="V255" s="29" t="e">
        <f t="shared" ca="1" si="2"/>
        <v>#NAME?</v>
      </c>
      <c r="W255" s="29"/>
      <c r="X255" s="29"/>
      <c r="Y255" s="6" t="s">
        <v>330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5">
        <v>0</v>
      </c>
      <c r="CI255" s="35">
        <v>0</v>
      </c>
      <c r="CJ255" s="35">
        <v>0</v>
      </c>
      <c r="CK255" s="35" t="e">
        <f t="array" aca="1" ref="CK255" ca="1">_xludf.XLOOKUP(C255,'PL TOTAL D0'!H:H,'PL TOTAL D0'!I:I,"")</f>
        <v>#NAME?</v>
      </c>
    </row>
    <row r="256" spans="1:89" ht="15.75" customHeight="1">
      <c r="A256" s="41" t="s">
        <v>2996</v>
      </c>
      <c r="B256" s="14" t="s">
        <v>3426</v>
      </c>
      <c r="C256" s="9">
        <v>297020</v>
      </c>
      <c r="D256" s="9" t="s">
        <v>19</v>
      </c>
      <c r="E256" s="9" t="s">
        <v>38</v>
      </c>
      <c r="F256" s="6" t="s">
        <v>99</v>
      </c>
      <c r="G256" s="7" t="e">
        <f t="shared" ca="1" si="0"/>
        <v>#NAME?</v>
      </c>
      <c r="H256" s="8" t="s">
        <v>218</v>
      </c>
      <c r="I256" s="29" t="s">
        <v>41</v>
      </c>
      <c r="J256" s="9" t="str">
        <f t="shared" si="3"/>
        <v>Não</v>
      </c>
      <c r="K256" s="107">
        <v>43475</v>
      </c>
      <c r="L256" s="107">
        <v>44309</v>
      </c>
      <c r="M256" s="6" t="s">
        <v>420</v>
      </c>
      <c r="N256" s="10">
        <v>1.4999999999999999E-2</v>
      </c>
      <c r="O256" s="9" t="s">
        <v>29</v>
      </c>
      <c r="P256" s="234">
        <v>0.2</v>
      </c>
      <c r="Q256" s="258"/>
      <c r="R256" s="258"/>
      <c r="S256" s="7" t="s">
        <v>220</v>
      </c>
      <c r="T256" s="6" t="s">
        <v>3427</v>
      </c>
      <c r="U256" s="6" t="s">
        <v>38</v>
      </c>
      <c r="V256" s="29" t="e">
        <f t="shared" ca="1" si="2"/>
        <v>#NAME?</v>
      </c>
      <c r="W256" s="29"/>
      <c r="X256" s="29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3007</v>
      </c>
      <c r="BH256" s="110">
        <v>0</v>
      </c>
      <c r="BI256" s="110" t="s">
        <v>3007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5">
        <v>0</v>
      </c>
      <c r="CI256" s="35">
        <v>0</v>
      </c>
      <c r="CJ256" s="35">
        <v>0</v>
      </c>
      <c r="CK256" s="35" t="e">
        <f t="array" aca="1" ref="CK256" ca="1">_xludf.XLOOKUP(C256,'PL TOTAL D0'!H:H,'PL TOTAL D0'!I:I,"")</f>
        <v>#NAME?</v>
      </c>
    </row>
    <row r="257" spans="1:89" ht="15.75" customHeight="1">
      <c r="A257" s="41" t="s">
        <v>2996</v>
      </c>
      <c r="B257" s="3" t="s">
        <v>3428</v>
      </c>
      <c r="C257" s="9">
        <v>32633</v>
      </c>
      <c r="D257" s="9" t="s">
        <v>19</v>
      </c>
      <c r="E257" s="9" t="s">
        <v>20</v>
      </c>
      <c r="F257" s="9" t="s">
        <v>290</v>
      </c>
      <c r="G257" s="7" t="e">
        <f t="shared" ca="1" si="0"/>
        <v>#NAME?</v>
      </c>
      <c r="H257" s="8" t="s">
        <v>218</v>
      </c>
      <c r="I257" s="29" t="s">
        <v>41</v>
      </c>
      <c r="J257" s="9" t="str">
        <f t="shared" si="3"/>
        <v>Não</v>
      </c>
      <c r="K257" s="232">
        <v>44371</v>
      </c>
      <c r="L257" s="30">
        <v>45000</v>
      </c>
      <c r="M257" s="6" t="s">
        <v>132</v>
      </c>
      <c r="N257" s="10">
        <v>2.5000000000000001E-2</v>
      </c>
      <c r="O257" s="9" t="s">
        <v>260</v>
      </c>
      <c r="P257" s="234">
        <v>0.2</v>
      </c>
      <c r="Q257" s="28"/>
      <c r="R257" s="33"/>
      <c r="S257" s="7" t="s">
        <v>220</v>
      </c>
      <c r="T257" s="6" t="s">
        <v>3429</v>
      </c>
      <c r="U257" s="6" t="s">
        <v>94</v>
      </c>
      <c r="V257" s="29" t="e">
        <f t="shared" ca="1" si="2"/>
        <v>#NAME?</v>
      </c>
      <c r="W257" s="29"/>
      <c r="X257" s="29"/>
      <c r="Y257" s="6" t="s">
        <v>330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5">
        <v>0</v>
      </c>
      <c r="CI257" s="35">
        <v>0</v>
      </c>
      <c r="CJ257" s="35">
        <v>0</v>
      </c>
      <c r="CK257" s="35" t="e">
        <f t="array" aca="1" ref="CK257" ca="1">_xludf.XLOOKUP(C257,'PL TOTAL D0'!H:H,'PL TOTAL D0'!I:I,"")</f>
        <v>#NAME?</v>
      </c>
    </row>
    <row r="258" spans="1:89" ht="15.75" customHeight="1">
      <c r="A258" s="41" t="s">
        <v>2996</v>
      </c>
      <c r="B258" s="3" t="s">
        <v>3430</v>
      </c>
      <c r="C258" s="9">
        <v>454037</v>
      </c>
      <c r="D258" s="9" t="s">
        <v>19</v>
      </c>
      <c r="E258" s="9" t="s">
        <v>124</v>
      </c>
      <c r="F258" s="9" t="s">
        <v>354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239</v>
      </c>
      <c r="I258" s="29" t="s">
        <v>240</v>
      </c>
      <c r="J258" s="9" t="str">
        <f t="shared" si="3"/>
        <v>Não</v>
      </c>
      <c r="K258" s="232">
        <v>44818</v>
      </c>
      <c r="L258" s="6"/>
      <c r="M258" s="6" t="s">
        <v>28</v>
      </c>
      <c r="N258" s="10">
        <v>1.2E-2</v>
      </c>
      <c r="O258" s="9" t="s">
        <v>41</v>
      </c>
      <c r="P258" s="234">
        <v>0</v>
      </c>
      <c r="Q258" s="108"/>
      <c r="R258" s="108"/>
      <c r="S258" s="7" t="s">
        <v>220</v>
      </c>
      <c r="T258" s="6" t="s">
        <v>1978</v>
      </c>
      <c r="U258" s="6" t="s">
        <v>124</v>
      </c>
      <c r="V258" s="29" t="e">
        <f t="shared" ref="V258:V395" ca="1" si="5">_xludf.IFS(H:H="Encerrado","Encerrado",COUNTBLANK(BV258:CG258)&gt;0,"Ativo",SUM(BV258:CG258)=0,"Inativo",SUM(BV258:CG258)&gt;0,"Ativo")</f>
        <v>#NAME?</v>
      </c>
      <c r="W258" s="29"/>
      <c r="X258" s="29"/>
      <c r="Y258" s="6" t="s">
        <v>222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5">
        <v>0</v>
      </c>
      <c r="CI258" s="35">
        <v>0</v>
      </c>
      <c r="CJ258" s="35">
        <v>0</v>
      </c>
      <c r="CK258" s="35" t="e">
        <f t="array" aca="1" ref="CK258" ca="1">_xludf.XLOOKUP(C258,'PL TOTAL D0'!H:H,'PL TOTAL D0'!I:I,"")</f>
        <v>#NAME?</v>
      </c>
    </row>
    <row r="259" spans="1:89" ht="15.75" customHeight="1">
      <c r="A259" s="41" t="s">
        <v>2996</v>
      </c>
      <c r="B259" s="3" t="s">
        <v>1983</v>
      </c>
      <c r="C259" s="9">
        <v>448825</v>
      </c>
      <c r="D259" s="9" t="s">
        <v>19</v>
      </c>
      <c r="E259" s="9" t="s">
        <v>20</v>
      </c>
      <c r="F259" s="9" t="s">
        <v>339</v>
      </c>
      <c r="G259" s="7" t="e">
        <f t="shared" ca="1" si="4"/>
        <v>#NAME?</v>
      </c>
      <c r="H259" s="8" t="s">
        <v>239</v>
      </c>
      <c r="I259" s="29" t="s">
        <v>240</v>
      </c>
      <c r="J259" s="9" t="str">
        <f t="shared" si="3"/>
        <v>Não</v>
      </c>
      <c r="K259" s="232">
        <v>44287</v>
      </c>
      <c r="L259" s="6"/>
      <c r="M259" s="6" t="s">
        <v>28</v>
      </c>
      <c r="N259" s="10">
        <v>1.2E-2</v>
      </c>
      <c r="O259" s="9" t="s">
        <v>41</v>
      </c>
      <c r="P259" s="234">
        <v>0</v>
      </c>
      <c r="Q259" s="28"/>
      <c r="R259" s="108"/>
      <c r="S259" s="7" t="s">
        <v>220</v>
      </c>
      <c r="T259" s="6" t="s">
        <v>1985</v>
      </c>
      <c r="U259" s="6" t="s">
        <v>31</v>
      </c>
      <c r="V259" s="29" t="e">
        <f t="shared" ca="1" si="5"/>
        <v>#NAME?</v>
      </c>
      <c r="W259" s="29"/>
      <c r="X259" s="29"/>
      <c r="Y259" s="6" t="s">
        <v>222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5">
        <v>0</v>
      </c>
      <c r="CI259" s="35">
        <v>0</v>
      </c>
      <c r="CJ259" s="35">
        <v>0</v>
      </c>
      <c r="CK259" s="35" t="e">
        <f t="array" aca="1" ref="CK259" ca="1">_xludf.XLOOKUP(C259,'PL TOTAL D0'!H:H,'PL TOTAL D0'!I:I,"")</f>
        <v>#NAME?</v>
      </c>
    </row>
    <row r="260" spans="1:89" ht="15.75" customHeight="1">
      <c r="A260" s="41" t="s">
        <v>2996</v>
      </c>
      <c r="B260" s="3" t="s">
        <v>3431</v>
      </c>
      <c r="C260" s="9">
        <v>86056</v>
      </c>
      <c r="D260" s="9" t="s">
        <v>19</v>
      </c>
      <c r="E260" s="9" t="s">
        <v>20</v>
      </c>
      <c r="F260" s="9" t="s">
        <v>339</v>
      </c>
      <c r="G260" s="7" t="e">
        <f t="shared" ca="1" si="4"/>
        <v>#NAME?</v>
      </c>
      <c r="H260" s="8" t="s">
        <v>239</v>
      </c>
      <c r="I260" s="29" t="s">
        <v>240</v>
      </c>
      <c r="J260" s="9" t="str">
        <f t="shared" si="3"/>
        <v>Não</v>
      </c>
      <c r="K260" s="232">
        <v>44321</v>
      </c>
      <c r="L260" s="6"/>
      <c r="M260" s="6" t="s">
        <v>100</v>
      </c>
      <c r="N260" s="10">
        <v>1.4999999999999999E-2</v>
      </c>
      <c r="O260" s="9" t="s">
        <v>41</v>
      </c>
      <c r="P260" s="234">
        <v>0</v>
      </c>
      <c r="Q260" s="28"/>
      <c r="R260" s="33"/>
      <c r="S260" s="7" t="s">
        <v>220</v>
      </c>
      <c r="T260" s="6" t="s">
        <v>3432</v>
      </c>
      <c r="U260" s="6" t="s">
        <v>94</v>
      </c>
      <c r="V260" s="29" t="e">
        <f t="shared" ca="1" si="5"/>
        <v>#NAME?</v>
      </c>
      <c r="W260" s="29"/>
      <c r="X260" s="29"/>
      <c r="Y260" s="6" t="s">
        <v>330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5">
        <v>0</v>
      </c>
      <c r="CI260" s="35">
        <v>0</v>
      </c>
      <c r="CJ260" s="35">
        <v>0</v>
      </c>
      <c r="CK260" s="35" t="e">
        <f t="array" aca="1" ref="CK260" ca="1">_xludf.XLOOKUP(C260,'PL TOTAL D0'!H:H,'PL TOTAL D0'!I:I,"")</f>
        <v>#NAME?</v>
      </c>
    </row>
    <row r="261" spans="1:89" ht="15.75" customHeight="1">
      <c r="A261" s="41" t="s">
        <v>2996</v>
      </c>
      <c r="B261" s="3" t="s">
        <v>3433</v>
      </c>
      <c r="C261" s="9">
        <v>75471</v>
      </c>
      <c r="D261" s="9" t="s">
        <v>19</v>
      </c>
      <c r="E261" s="9" t="s">
        <v>20</v>
      </c>
      <c r="F261" s="9" t="s">
        <v>339</v>
      </c>
      <c r="G261" s="7" t="e">
        <f t="shared" ca="1" si="4"/>
        <v>#NAME?</v>
      </c>
      <c r="H261" s="8" t="s">
        <v>239</v>
      </c>
      <c r="I261" s="29" t="s">
        <v>240</v>
      </c>
      <c r="J261" s="9" t="str">
        <f t="shared" si="3"/>
        <v>Não</v>
      </c>
      <c r="K261" s="232">
        <v>44448</v>
      </c>
      <c r="L261" s="6"/>
      <c r="M261" s="6" t="s">
        <v>420</v>
      </c>
      <c r="N261" s="10">
        <v>0.02</v>
      </c>
      <c r="O261" s="9" t="s">
        <v>29</v>
      </c>
      <c r="P261" s="234">
        <v>0.2</v>
      </c>
      <c r="Q261" s="33"/>
      <c r="R261" s="33"/>
      <c r="S261" s="7" t="s">
        <v>220</v>
      </c>
      <c r="T261" s="6" t="s">
        <v>3434</v>
      </c>
      <c r="U261" s="6" t="s">
        <v>94</v>
      </c>
      <c r="V261" s="29" t="e">
        <f t="shared" ca="1" si="5"/>
        <v>#NAME?</v>
      </c>
      <c r="W261" s="29"/>
      <c r="X261" s="29"/>
      <c r="Y261" s="6" t="s">
        <v>330</v>
      </c>
      <c r="Z261" s="6"/>
      <c r="AA261" s="107">
        <v>44448</v>
      </c>
      <c r="AB261" s="6">
        <v>49075100010821</v>
      </c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5">
        <v>0</v>
      </c>
      <c r="CI261" s="35">
        <v>0</v>
      </c>
      <c r="CJ261" s="35">
        <v>0</v>
      </c>
      <c r="CK261" s="35" t="e">
        <f t="array" aca="1" ref="CK261" ca="1">_xludf.XLOOKUP(C261,'PL TOTAL D0'!H:H,'PL TOTAL D0'!I:I,"")</f>
        <v>#NAME?</v>
      </c>
    </row>
    <row r="262" spans="1:89" ht="15.75" customHeight="1">
      <c r="A262" s="41" t="s">
        <v>2996</v>
      </c>
      <c r="B262" s="3" t="s">
        <v>3435</v>
      </c>
      <c r="C262" s="9">
        <v>447893</v>
      </c>
      <c r="D262" s="9" t="s">
        <v>2998</v>
      </c>
      <c r="E262" s="9" t="s">
        <v>38</v>
      </c>
      <c r="F262" s="6" t="s">
        <v>2999</v>
      </c>
      <c r="G262" s="7" t="e">
        <f t="shared" ca="1" si="4"/>
        <v>#NAME?</v>
      </c>
      <c r="H262" s="8" t="s">
        <v>218</v>
      </c>
      <c r="I262" s="29" t="s">
        <v>41</v>
      </c>
      <c r="J262" s="9" t="str">
        <f t="shared" si="3"/>
        <v>Não</v>
      </c>
      <c r="K262" s="107">
        <v>43873</v>
      </c>
      <c r="L262" s="107">
        <v>44473</v>
      </c>
      <c r="M262" s="6" t="s">
        <v>138</v>
      </c>
      <c r="N262" s="10">
        <v>1.4999999999999999E-2</v>
      </c>
      <c r="O262" s="9" t="s">
        <v>29</v>
      </c>
      <c r="P262" s="234">
        <v>0.1</v>
      </c>
      <c r="Q262" s="108"/>
      <c r="R262" s="108"/>
      <c r="S262" s="7" t="s">
        <v>220</v>
      </c>
      <c r="T262" s="6" t="s">
        <v>3436</v>
      </c>
      <c r="U262" s="6" t="s">
        <v>38</v>
      </c>
      <c r="V262" s="29" t="e">
        <f t="shared" ca="1" si="5"/>
        <v>#NAME?</v>
      </c>
      <c r="W262" s="29"/>
      <c r="X262" s="29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3007</v>
      </c>
      <c r="BH262" s="110">
        <v>0</v>
      </c>
      <c r="BI262" s="110" t="s">
        <v>3007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5">
        <v>0</v>
      </c>
      <c r="CI262" s="35">
        <v>0</v>
      </c>
      <c r="CJ262" s="35">
        <v>0</v>
      </c>
      <c r="CK262" s="35" t="e">
        <f t="array" aca="1" ref="CK262" ca="1">_xludf.XLOOKUP(C262,'PL TOTAL D0'!H:H,'PL TOTAL D0'!I:I,"")</f>
        <v>#NAME?</v>
      </c>
    </row>
    <row r="263" spans="1:89" ht="15.75" customHeight="1">
      <c r="A263" s="41" t="s">
        <v>2996</v>
      </c>
      <c r="B263" s="3" t="s">
        <v>3437</v>
      </c>
      <c r="C263" s="9">
        <v>76397</v>
      </c>
      <c r="D263" s="9" t="s">
        <v>19</v>
      </c>
      <c r="E263" s="9" t="s">
        <v>20</v>
      </c>
      <c r="F263" s="9" t="s">
        <v>339</v>
      </c>
      <c r="G263" s="7" t="e">
        <f t="shared" ca="1" si="4"/>
        <v>#NAME?</v>
      </c>
      <c r="H263" s="8" t="s">
        <v>239</v>
      </c>
      <c r="I263" s="29" t="s">
        <v>240</v>
      </c>
      <c r="J263" s="9" t="str">
        <f t="shared" si="3"/>
        <v>Não</v>
      </c>
      <c r="K263" s="107">
        <v>44789</v>
      </c>
      <c r="L263" s="239"/>
      <c r="M263" s="6" t="s">
        <v>100</v>
      </c>
      <c r="N263" s="10">
        <v>7.0000000000000001E-3</v>
      </c>
      <c r="O263" s="9" t="s">
        <v>41</v>
      </c>
      <c r="P263" s="234">
        <v>0</v>
      </c>
      <c r="Q263" s="108"/>
      <c r="R263" s="108"/>
      <c r="S263" s="7" t="s">
        <v>220</v>
      </c>
      <c r="T263" s="6" t="s">
        <v>3438</v>
      </c>
      <c r="U263" s="6" t="s">
        <v>94</v>
      </c>
      <c r="V263" s="29" t="e">
        <f t="shared" ca="1" si="5"/>
        <v>#NAME?</v>
      </c>
      <c r="W263" s="29"/>
      <c r="X263" s="29"/>
      <c r="Y263" s="6" t="s">
        <v>330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5">
        <v>0</v>
      </c>
      <c r="CI263" s="35">
        <v>0</v>
      </c>
      <c r="CJ263" s="35">
        <v>0</v>
      </c>
      <c r="CK263" s="35" t="e">
        <f t="array" aca="1" ref="CK263" ca="1">_xludf.XLOOKUP(C263,'PL TOTAL D0'!H:H,'PL TOTAL D0'!I:I,"")</f>
        <v>#NAME?</v>
      </c>
    </row>
    <row r="264" spans="1:89" ht="15.75" customHeight="1">
      <c r="A264" s="41" t="s">
        <v>2996</v>
      </c>
      <c r="B264" s="3" t="s">
        <v>1999</v>
      </c>
      <c r="C264" s="9" t="s">
        <v>3439</v>
      </c>
      <c r="D264" s="9" t="s">
        <v>19</v>
      </c>
      <c r="E264" s="9" t="s">
        <v>20</v>
      </c>
      <c r="F264" s="6" t="s">
        <v>290</v>
      </c>
      <c r="G264" s="7" t="e">
        <f t="shared" ca="1" si="4"/>
        <v>#NAME?</v>
      </c>
      <c r="H264" s="8" t="s">
        <v>218</v>
      </c>
      <c r="I264" s="29" t="s">
        <v>41</v>
      </c>
      <c r="J264" s="9" t="str">
        <f t="shared" si="3"/>
        <v>Não</v>
      </c>
      <c r="K264" s="107">
        <v>44322</v>
      </c>
      <c r="L264" s="239">
        <v>44512</v>
      </c>
      <c r="M264" s="6" t="s">
        <v>138</v>
      </c>
      <c r="N264" s="10">
        <v>1.4999999999999999E-2</v>
      </c>
      <c r="O264" s="9" t="s">
        <v>29</v>
      </c>
      <c r="P264" s="234">
        <v>0.1</v>
      </c>
      <c r="Q264" s="108"/>
      <c r="R264" s="108"/>
      <c r="S264" s="7" t="s">
        <v>220</v>
      </c>
      <c r="T264" s="6" t="s">
        <v>2001</v>
      </c>
      <c r="U264" s="6" t="s">
        <v>94</v>
      </c>
      <c r="V264" s="29" t="e">
        <f t="shared" ca="1" si="5"/>
        <v>#NAME?</v>
      </c>
      <c r="W264" s="29"/>
      <c r="X264" s="29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3007</v>
      </c>
      <c r="BH264" s="110">
        <v>0</v>
      </c>
      <c r="BI264" s="110" t="s">
        <v>3007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5">
        <v>0</v>
      </c>
      <c r="CI264" s="35">
        <v>0</v>
      </c>
      <c r="CJ264" s="35">
        <v>0</v>
      </c>
      <c r="CK264" s="35" t="e">
        <f t="array" aca="1" ref="CK264" ca="1">_xludf.XLOOKUP(C264,'PL TOTAL D0'!H:H,'PL TOTAL D0'!I:I,"")</f>
        <v>#NAME?</v>
      </c>
    </row>
    <row r="265" spans="1:89" ht="15.75" customHeight="1">
      <c r="A265" s="41" t="s">
        <v>2996</v>
      </c>
      <c r="B265" s="41" t="s">
        <v>1999</v>
      </c>
      <c r="C265" s="9">
        <v>78937</v>
      </c>
      <c r="D265" s="9" t="s">
        <v>19</v>
      </c>
      <c r="E265" s="9" t="s">
        <v>20</v>
      </c>
      <c r="F265" s="9" t="s">
        <v>290</v>
      </c>
      <c r="G265" s="7" t="e">
        <f t="shared" ca="1" si="4"/>
        <v>#NAME?</v>
      </c>
      <c r="H265" s="8" t="s">
        <v>239</v>
      </c>
      <c r="I265" s="29" t="s">
        <v>240</v>
      </c>
      <c r="J265" s="9" t="str">
        <f t="shared" si="3"/>
        <v>Sim</v>
      </c>
      <c r="K265" s="232">
        <v>44715</v>
      </c>
      <c r="L265" s="6"/>
      <c r="M265" s="6" t="s">
        <v>100</v>
      </c>
      <c r="N265" s="233">
        <v>7.0000000000000001E-3</v>
      </c>
      <c r="O265" s="9" t="s">
        <v>41</v>
      </c>
      <c r="P265" s="234">
        <v>0</v>
      </c>
      <c r="Q265" s="108" t="s">
        <v>3440</v>
      </c>
      <c r="R265" s="108"/>
      <c r="S265" s="7" t="s">
        <v>220</v>
      </c>
      <c r="T265" s="9" t="s">
        <v>2001</v>
      </c>
      <c r="U265" s="6" t="s">
        <v>94</v>
      </c>
      <c r="V265" s="29" t="e">
        <f t="shared" ca="1" si="5"/>
        <v>#NAME?</v>
      </c>
      <c r="W265" s="29"/>
      <c r="X265" s="29"/>
      <c r="Y265" s="6" t="s">
        <v>330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5">
        <v>0</v>
      </c>
      <c r="CI265" s="35">
        <v>0</v>
      </c>
      <c r="CJ265" s="35">
        <v>0</v>
      </c>
      <c r="CK265" s="35" t="e">
        <f t="array" aca="1" ref="CK265" ca="1">_xludf.XLOOKUP(C265,'PL TOTAL D0'!H:H,'PL TOTAL D0'!I:I,"")</f>
        <v>#NAME?</v>
      </c>
    </row>
    <row r="266" spans="1:89" ht="15.75" customHeight="1">
      <c r="A266" s="41" t="s">
        <v>2996</v>
      </c>
      <c r="B266" s="41" t="s">
        <v>3441</v>
      </c>
      <c r="C266" s="9">
        <v>338433</v>
      </c>
      <c r="D266" s="9" t="s">
        <v>19</v>
      </c>
      <c r="E266" s="9" t="s">
        <v>38</v>
      </c>
      <c r="F266" s="9" t="s">
        <v>39</v>
      </c>
      <c r="G266" s="7" t="e">
        <f t="shared" ca="1" si="4"/>
        <v>#NAME?</v>
      </c>
      <c r="H266" s="8" t="s">
        <v>239</v>
      </c>
      <c r="I266" s="29" t="s">
        <v>240</v>
      </c>
      <c r="J266" s="9" t="str">
        <f t="shared" si="3"/>
        <v>Não</v>
      </c>
      <c r="K266" s="232">
        <v>43647</v>
      </c>
      <c r="L266" s="6"/>
      <c r="M266" s="6" t="s">
        <v>28</v>
      </c>
      <c r="N266" s="233">
        <v>5.0000000000000001E-3</v>
      </c>
      <c r="O266" s="9" t="s">
        <v>41</v>
      </c>
      <c r="P266" s="234">
        <v>0</v>
      </c>
      <c r="Q266" s="108"/>
      <c r="R266" s="108" t="s">
        <v>3442</v>
      </c>
      <c r="S266" s="7" t="s">
        <v>220</v>
      </c>
      <c r="T266" s="9" t="s">
        <v>3443</v>
      </c>
      <c r="U266" s="9" t="s">
        <v>38</v>
      </c>
      <c r="V266" s="29" t="e">
        <f t="shared" ca="1" si="5"/>
        <v>#NAME?</v>
      </c>
      <c r="W266" s="29"/>
      <c r="X266" s="29"/>
      <c r="Y266" s="6" t="s">
        <v>330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5">
        <v>0</v>
      </c>
      <c r="CI266" s="35">
        <v>15.28</v>
      </c>
      <c r="CJ266" s="35">
        <v>11.68</v>
      </c>
      <c r="CK266" s="35" t="e">
        <f t="array" aca="1" ref="CK266" ca="1">_xludf.XLOOKUP(C266,'PL TOTAL D0'!H:H,'PL TOTAL D0'!I:I,"")</f>
        <v>#NAME?</v>
      </c>
    </row>
    <row r="267" spans="1:89" ht="15.75" customHeight="1">
      <c r="A267" s="41" t="s">
        <v>2996</v>
      </c>
      <c r="B267" s="3" t="s">
        <v>3444</v>
      </c>
      <c r="C267" s="9">
        <v>449558</v>
      </c>
      <c r="D267" s="9" t="s">
        <v>19</v>
      </c>
      <c r="E267" s="9" t="s">
        <v>20</v>
      </c>
      <c r="F267" s="6" t="s">
        <v>339</v>
      </c>
      <c r="G267" s="7" t="e">
        <f t="shared" ca="1" si="4"/>
        <v>#NAME?</v>
      </c>
      <c r="H267" s="8" t="s">
        <v>218</v>
      </c>
      <c r="I267" s="29" t="s">
        <v>41</v>
      </c>
      <c r="J267" s="9" t="str">
        <f t="shared" si="3"/>
        <v>Não</v>
      </c>
      <c r="K267" s="107">
        <v>44280</v>
      </c>
      <c r="L267" s="76">
        <v>44482</v>
      </c>
      <c r="M267" s="6" t="s">
        <v>420</v>
      </c>
      <c r="N267" s="10">
        <v>0.02</v>
      </c>
      <c r="O267" s="9" t="s">
        <v>29</v>
      </c>
      <c r="P267" s="234">
        <v>0.2</v>
      </c>
      <c r="Q267" s="108"/>
      <c r="R267" s="108"/>
      <c r="S267" s="7" t="s">
        <v>220</v>
      </c>
      <c r="T267" s="6" t="s">
        <v>3445</v>
      </c>
      <c r="U267" s="6" t="s">
        <v>94</v>
      </c>
      <c r="V267" s="29" t="e">
        <f t="shared" ca="1" si="5"/>
        <v>#NAME?</v>
      </c>
      <c r="W267" s="29"/>
      <c r="X267" s="29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3007</v>
      </c>
      <c r="BH267" s="110">
        <v>0</v>
      </c>
      <c r="BI267" s="110" t="s">
        <v>3007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5">
        <v>0</v>
      </c>
      <c r="CI267" s="35">
        <v>0</v>
      </c>
      <c r="CJ267" s="35">
        <v>0</v>
      </c>
      <c r="CK267" s="35" t="e">
        <f t="array" aca="1" ref="CK267" ca="1">_xludf.XLOOKUP(C267,'PL TOTAL D0'!H:H,'PL TOTAL D0'!I:I,"")</f>
        <v>#NAME?</v>
      </c>
    </row>
    <row r="268" spans="1:89" ht="15.75" customHeight="1">
      <c r="A268" s="41" t="s">
        <v>2996</v>
      </c>
      <c r="B268" s="14" t="s">
        <v>3446</v>
      </c>
      <c r="C268" s="9">
        <v>267262</v>
      </c>
      <c r="D268" s="9" t="s">
        <v>2998</v>
      </c>
      <c r="E268" s="9" t="s">
        <v>38</v>
      </c>
      <c r="F268" s="6" t="s">
        <v>3005</v>
      </c>
      <c r="G268" s="7" t="e">
        <f t="shared" ca="1" si="4"/>
        <v>#NAME?</v>
      </c>
      <c r="H268" s="8" t="s">
        <v>218</v>
      </c>
      <c r="I268" s="29" t="s">
        <v>41</v>
      </c>
      <c r="J268" s="9" t="str">
        <f t="shared" si="3"/>
        <v>Não</v>
      </c>
      <c r="K268" s="107">
        <v>43622</v>
      </c>
      <c r="L268" s="239">
        <v>44484</v>
      </c>
      <c r="M268" s="6" t="s">
        <v>28</v>
      </c>
      <c r="N268" s="10">
        <v>1.2E-2</v>
      </c>
      <c r="O268" s="9" t="s">
        <v>41</v>
      </c>
      <c r="P268" s="234">
        <v>0</v>
      </c>
      <c r="Q268" s="108"/>
      <c r="R268" s="108"/>
      <c r="S268" s="7" t="s">
        <v>220</v>
      </c>
      <c r="T268" s="6" t="s">
        <v>3447</v>
      </c>
      <c r="U268" s="6" t="s">
        <v>38</v>
      </c>
      <c r="V268" s="29" t="e">
        <f t="shared" ca="1" si="5"/>
        <v>#NAME?</v>
      </c>
      <c r="W268" s="29"/>
      <c r="X268" s="29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3007</v>
      </c>
      <c r="BH268" s="110">
        <v>0</v>
      </c>
      <c r="BI268" s="110" t="s">
        <v>3007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5">
        <v>0</v>
      </c>
      <c r="CI268" s="35">
        <v>0</v>
      </c>
      <c r="CJ268" s="35">
        <v>0</v>
      </c>
      <c r="CK268" s="35" t="e">
        <f t="array" aca="1" ref="CK268" ca="1">_xludf.XLOOKUP(C268,'PL TOTAL D0'!H:H,'PL TOTAL D0'!I:I,"")</f>
        <v>#NAME?</v>
      </c>
    </row>
    <row r="269" spans="1:89" ht="15.75" customHeight="1">
      <c r="A269" s="41" t="s">
        <v>2996</v>
      </c>
      <c r="B269" s="14" t="s">
        <v>3446</v>
      </c>
      <c r="C269" s="9">
        <v>421828</v>
      </c>
      <c r="D269" s="9" t="s">
        <v>2998</v>
      </c>
      <c r="E269" s="9" t="s">
        <v>38</v>
      </c>
      <c r="F269" s="6" t="s">
        <v>3005</v>
      </c>
      <c r="G269" s="7" t="e">
        <f t="shared" ca="1" si="4"/>
        <v>#NAME?</v>
      </c>
      <c r="H269" s="8" t="s">
        <v>218</v>
      </c>
      <c r="I269" s="29" t="s">
        <v>41</v>
      </c>
      <c r="J269" s="9" t="str">
        <f t="shared" si="3"/>
        <v>Não</v>
      </c>
      <c r="K269" s="107">
        <v>43622</v>
      </c>
      <c r="L269" s="239">
        <v>44484</v>
      </c>
      <c r="M269" s="6" t="s">
        <v>138</v>
      </c>
      <c r="N269" s="10">
        <v>0.01</v>
      </c>
      <c r="O269" s="9" t="s">
        <v>29</v>
      </c>
      <c r="P269" s="234">
        <v>0.1</v>
      </c>
      <c r="Q269" s="108"/>
      <c r="R269" s="108"/>
      <c r="S269" s="7" t="s">
        <v>220</v>
      </c>
      <c r="T269" s="6" t="s">
        <v>3447</v>
      </c>
      <c r="U269" s="6" t="s">
        <v>38</v>
      </c>
      <c r="V269" s="29" t="e">
        <f t="shared" ca="1" si="5"/>
        <v>#NAME?</v>
      </c>
      <c r="W269" s="29"/>
      <c r="X269" s="29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3007</v>
      </c>
      <c r="BH269" s="110">
        <v>0</v>
      </c>
      <c r="BI269" s="110" t="s">
        <v>3007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5">
        <v>0</v>
      </c>
      <c r="CI269" s="35">
        <v>0</v>
      </c>
      <c r="CJ269" s="35">
        <v>0</v>
      </c>
      <c r="CK269" s="35" t="e">
        <f t="array" aca="1" ref="CK269" ca="1">_xludf.XLOOKUP(C269,'PL TOTAL D0'!H:H,'PL TOTAL D0'!I:I,"")</f>
        <v>#NAME?</v>
      </c>
    </row>
    <row r="270" spans="1:89" ht="15.75" customHeight="1">
      <c r="A270" s="41" t="s">
        <v>2996</v>
      </c>
      <c r="B270" s="3" t="s">
        <v>3448</v>
      </c>
      <c r="C270" s="9">
        <v>452835</v>
      </c>
      <c r="D270" s="9" t="s">
        <v>2998</v>
      </c>
      <c r="E270" s="9" t="s">
        <v>38</v>
      </c>
      <c r="F270" s="9" t="s">
        <v>2999</v>
      </c>
      <c r="G270" s="7" t="e">
        <f t="shared" ca="1" si="4"/>
        <v>#NAME?</v>
      </c>
      <c r="H270" s="8" t="s">
        <v>239</v>
      </c>
      <c r="I270" s="29" t="s">
        <v>41</v>
      </c>
      <c r="J270" s="9" t="str">
        <f t="shared" si="3"/>
        <v>Não</v>
      </c>
      <c r="K270" s="232">
        <v>43922</v>
      </c>
      <c r="L270" s="6"/>
      <c r="M270" s="6" t="s">
        <v>28</v>
      </c>
      <c r="N270" s="10">
        <v>1.2E-2</v>
      </c>
      <c r="O270" s="9" t="s">
        <v>41</v>
      </c>
      <c r="P270" s="234">
        <v>0</v>
      </c>
      <c r="Q270" s="235"/>
      <c r="R270" s="235"/>
      <c r="S270" s="7" t="s">
        <v>220</v>
      </c>
      <c r="T270" s="6" t="s">
        <v>3449</v>
      </c>
      <c r="U270" s="9" t="s">
        <v>38</v>
      </c>
      <c r="V270" s="29" t="e">
        <f t="shared" ca="1" si="5"/>
        <v>#NAME?</v>
      </c>
      <c r="W270" s="29"/>
      <c r="X270" s="29"/>
      <c r="Y270" s="6" t="s">
        <v>330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5">
        <v>1375.64</v>
      </c>
      <c r="CI270" s="35">
        <v>1386.82</v>
      </c>
      <c r="CJ270" s="35">
        <v>1399.7</v>
      </c>
      <c r="CK270" s="35" t="e">
        <f t="array" aca="1" ref="CK270" ca="1">_xludf.XLOOKUP(C270,'PL TOTAL D0'!H:H,'PL TOTAL D0'!I:I,"")</f>
        <v>#NAME?</v>
      </c>
    </row>
    <row r="271" spans="1:89" ht="15.75" customHeight="1">
      <c r="A271" s="41" t="s">
        <v>2996</v>
      </c>
      <c r="B271" s="3" t="s">
        <v>3450</v>
      </c>
      <c r="C271" s="9">
        <v>444263</v>
      </c>
      <c r="D271" s="9" t="s">
        <v>19</v>
      </c>
      <c r="E271" s="9" t="s">
        <v>20</v>
      </c>
      <c r="F271" s="6" t="s">
        <v>3045</v>
      </c>
      <c r="G271" s="7" t="e">
        <f t="shared" ca="1" si="4"/>
        <v>#NAME?</v>
      </c>
      <c r="H271" s="8" t="s">
        <v>218</v>
      </c>
      <c r="I271" s="29" t="s">
        <v>41</v>
      </c>
      <c r="J271" s="9" t="str">
        <f t="shared" si="3"/>
        <v>Não</v>
      </c>
      <c r="K271" s="107">
        <v>44280</v>
      </c>
      <c r="L271" s="107">
        <v>44281</v>
      </c>
      <c r="M271" s="6" t="s">
        <v>28</v>
      </c>
      <c r="N271" s="10">
        <v>1.2E-2</v>
      </c>
      <c r="O271" s="9" t="s">
        <v>41</v>
      </c>
      <c r="P271" s="234">
        <v>0</v>
      </c>
      <c r="Q271" s="108"/>
      <c r="R271" s="108"/>
      <c r="S271" s="7" t="s">
        <v>220</v>
      </c>
      <c r="T271" s="6" t="s">
        <v>3451</v>
      </c>
      <c r="U271" s="6" t="s">
        <v>94</v>
      </c>
      <c r="V271" s="29" t="e">
        <f t="shared" ca="1" si="5"/>
        <v>#NAME?</v>
      </c>
      <c r="W271" s="29"/>
      <c r="X271" s="29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3007</v>
      </c>
      <c r="BH271" s="110">
        <v>0</v>
      </c>
      <c r="BI271" s="110" t="s">
        <v>3007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5">
        <v>0</v>
      </c>
      <c r="CI271" s="35">
        <v>0</v>
      </c>
      <c r="CJ271" s="35">
        <v>0</v>
      </c>
      <c r="CK271" s="35" t="e">
        <f t="array" aca="1" ref="CK271" ca="1">_xludf.XLOOKUP(C271,'PL TOTAL D0'!H:H,'PL TOTAL D0'!I:I,"")</f>
        <v>#NAME?</v>
      </c>
    </row>
    <row r="272" spans="1:89" ht="15.75" customHeight="1">
      <c r="A272" s="41" t="s">
        <v>2996</v>
      </c>
      <c r="B272" s="3" t="s">
        <v>2050</v>
      </c>
      <c r="C272" s="9">
        <v>287545</v>
      </c>
      <c r="D272" s="9" t="s">
        <v>19</v>
      </c>
      <c r="E272" s="9" t="s">
        <v>20</v>
      </c>
      <c r="F272" s="9" t="s">
        <v>339</v>
      </c>
      <c r="G272" s="7" t="e">
        <f t="shared" ca="1" si="4"/>
        <v>#NAME?</v>
      </c>
      <c r="H272" s="8" t="s">
        <v>239</v>
      </c>
      <c r="I272" s="29" t="s">
        <v>240</v>
      </c>
      <c r="J272" s="9" t="str">
        <f t="shared" si="3"/>
        <v>Não</v>
      </c>
      <c r="K272" s="232">
        <v>44679</v>
      </c>
      <c r="L272" s="7"/>
      <c r="M272" s="6" t="s">
        <v>28</v>
      </c>
      <c r="N272" s="31">
        <v>1.2E-2</v>
      </c>
      <c r="O272" s="9" t="s">
        <v>41</v>
      </c>
      <c r="P272" s="234">
        <v>0</v>
      </c>
      <c r="Q272" s="33"/>
      <c r="R272" s="33"/>
      <c r="S272" s="7" t="s">
        <v>220</v>
      </c>
      <c r="T272" s="6" t="s">
        <v>2052</v>
      </c>
      <c r="U272" s="6" t="s">
        <v>94</v>
      </c>
      <c r="V272" s="29" t="e">
        <f t="shared" ca="1" si="5"/>
        <v>#NAME?</v>
      </c>
      <c r="W272" s="29"/>
      <c r="X272" s="29"/>
      <c r="Y272" s="6" t="s">
        <v>330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5">
        <v>0</v>
      </c>
      <c r="CI272" s="35">
        <v>0</v>
      </c>
      <c r="CJ272" s="35">
        <v>0</v>
      </c>
      <c r="CK272" s="35" t="e">
        <f t="array" aca="1" ref="CK272" ca="1">_xludf.XLOOKUP(C272,'PL TOTAL D0'!H:H,'PL TOTAL D0'!I:I,"")</f>
        <v>#NAME?</v>
      </c>
    </row>
    <row r="273" spans="1:89" ht="15.75" customHeight="1">
      <c r="A273" s="41" t="s">
        <v>2996</v>
      </c>
      <c r="B273" s="3" t="s">
        <v>3452</v>
      </c>
      <c r="C273" s="9">
        <v>269865</v>
      </c>
      <c r="D273" s="9" t="s">
        <v>2998</v>
      </c>
      <c r="E273" s="9" t="s">
        <v>38</v>
      </c>
      <c r="F273" s="6" t="s">
        <v>3005</v>
      </c>
      <c r="G273" s="7" t="e">
        <f t="shared" ca="1" si="4"/>
        <v>#NAME?</v>
      </c>
      <c r="H273" s="8" t="s">
        <v>218</v>
      </c>
      <c r="I273" s="29" t="s">
        <v>41</v>
      </c>
      <c r="J273" s="9" t="str">
        <f t="shared" si="3"/>
        <v>Não</v>
      </c>
      <c r="K273" s="239">
        <v>43795</v>
      </c>
      <c r="L273" s="107">
        <v>44342</v>
      </c>
      <c r="M273" s="6" t="s">
        <v>28</v>
      </c>
      <c r="N273" s="10">
        <v>0.01</v>
      </c>
      <c r="O273" s="9" t="s">
        <v>41</v>
      </c>
      <c r="P273" s="234">
        <v>0</v>
      </c>
      <c r="Q273" s="108"/>
      <c r="R273" s="108"/>
      <c r="S273" s="7" t="s">
        <v>220</v>
      </c>
      <c r="T273" s="6" t="s">
        <v>3453</v>
      </c>
      <c r="U273" s="6" t="s">
        <v>38</v>
      </c>
      <c r="V273" s="29" t="e">
        <f t="shared" ca="1" si="5"/>
        <v>#NAME?</v>
      </c>
      <c r="W273" s="29"/>
      <c r="X273" s="29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3007</v>
      </c>
      <c r="BH273" s="110">
        <v>0</v>
      </c>
      <c r="BI273" s="110" t="s">
        <v>3007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5">
        <v>0</v>
      </c>
      <c r="CI273" s="35">
        <v>0</v>
      </c>
      <c r="CJ273" s="35">
        <v>0</v>
      </c>
      <c r="CK273" s="35" t="e">
        <f t="array" aca="1" ref="CK273" ca="1">_xludf.XLOOKUP(C273,'PL TOTAL D0'!H:H,'PL TOTAL D0'!I:I,"")</f>
        <v>#NAME?</v>
      </c>
    </row>
    <row r="274" spans="1:89" ht="15.75" customHeight="1">
      <c r="A274" s="41" t="s">
        <v>2996</v>
      </c>
      <c r="B274" s="14" t="s">
        <v>2085</v>
      </c>
      <c r="C274" s="9">
        <v>559567</v>
      </c>
      <c r="D274" s="9" t="s">
        <v>19</v>
      </c>
      <c r="E274" s="9" t="s">
        <v>20</v>
      </c>
      <c r="F274" s="6" t="s">
        <v>290</v>
      </c>
      <c r="G274" s="7" t="e">
        <f t="shared" ca="1" si="4"/>
        <v>#NAME?</v>
      </c>
      <c r="H274" s="8" t="s">
        <v>218</v>
      </c>
      <c r="I274" s="29" t="s">
        <v>41</v>
      </c>
      <c r="J274" s="9" t="str">
        <f t="shared" si="3"/>
        <v>Não</v>
      </c>
      <c r="K274" s="107">
        <v>44627</v>
      </c>
      <c r="L274" s="30">
        <v>44637</v>
      </c>
      <c r="M274" s="6" t="s">
        <v>100</v>
      </c>
      <c r="N274" s="10">
        <v>7.0000000000000001E-3</v>
      </c>
      <c r="O274" s="9" t="s">
        <v>41</v>
      </c>
      <c r="P274" s="234">
        <v>0</v>
      </c>
      <c r="Q274" s="33"/>
      <c r="R274" s="33"/>
      <c r="S274" s="7" t="s">
        <v>220</v>
      </c>
      <c r="T274" s="6" t="s">
        <v>2087</v>
      </c>
      <c r="U274" s="6" t="s">
        <v>31</v>
      </c>
      <c r="V274" s="29" t="e">
        <f t="shared" ca="1" si="5"/>
        <v>#NAME?</v>
      </c>
      <c r="W274" s="29"/>
      <c r="X274" s="29"/>
      <c r="Y274" s="6" t="s">
        <v>330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3007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5">
        <v>0</v>
      </c>
      <c r="CI274" s="35">
        <v>0</v>
      </c>
      <c r="CJ274" s="35">
        <v>0</v>
      </c>
      <c r="CK274" s="35" t="e">
        <f t="array" aca="1" ref="CK274" ca="1">_xludf.XLOOKUP(C274,'PL TOTAL D0'!H:H,'PL TOTAL D0'!I:I,"")</f>
        <v>#NAME?</v>
      </c>
    </row>
    <row r="275" spans="1:89" ht="15.75" customHeight="1">
      <c r="A275" s="41" t="s">
        <v>2996</v>
      </c>
      <c r="B275" s="14" t="s">
        <v>2085</v>
      </c>
      <c r="C275" s="9">
        <v>559581</v>
      </c>
      <c r="D275" s="9" t="s">
        <v>19</v>
      </c>
      <c r="E275" s="9" t="s">
        <v>20</v>
      </c>
      <c r="F275" s="6" t="s">
        <v>290</v>
      </c>
      <c r="G275" s="7" t="e">
        <f t="shared" ca="1" si="4"/>
        <v>#NAME?</v>
      </c>
      <c r="H275" s="8" t="s">
        <v>218</v>
      </c>
      <c r="I275" s="29" t="s">
        <v>41</v>
      </c>
      <c r="J275" s="9" t="str">
        <f t="shared" si="3"/>
        <v>Não</v>
      </c>
      <c r="K275" s="6"/>
      <c r="L275" s="30">
        <v>44637</v>
      </c>
      <c r="M275" s="7" t="s">
        <v>3221</v>
      </c>
      <c r="N275" s="10">
        <v>0.01</v>
      </c>
      <c r="O275" s="9" t="s">
        <v>41</v>
      </c>
      <c r="P275" s="234">
        <v>0</v>
      </c>
      <c r="Q275" s="33"/>
      <c r="R275" s="33"/>
      <c r="S275" s="7" t="s">
        <v>220</v>
      </c>
      <c r="T275" s="6" t="s">
        <v>2087</v>
      </c>
      <c r="U275" s="6" t="s">
        <v>31</v>
      </c>
      <c r="V275" s="29" t="e">
        <f t="shared" ca="1" si="5"/>
        <v>#NAME?</v>
      </c>
      <c r="W275" s="29"/>
      <c r="X275" s="29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3007</v>
      </c>
      <c r="BH275" s="110">
        <v>0</v>
      </c>
      <c r="BI275" s="110" t="s">
        <v>3007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5">
        <v>0</v>
      </c>
      <c r="CI275" s="35">
        <v>0</v>
      </c>
      <c r="CJ275" s="35">
        <v>0</v>
      </c>
      <c r="CK275" s="35" t="e">
        <f t="array" aca="1" ref="CK275" ca="1">_xludf.XLOOKUP(C275,'PL TOTAL D0'!H:H,'PL TOTAL D0'!I:I,"")</f>
        <v>#NAME?</v>
      </c>
    </row>
    <row r="276" spans="1:89" ht="15.75" customHeight="1">
      <c r="A276" s="41" t="s">
        <v>2996</v>
      </c>
      <c r="B276" s="14" t="s">
        <v>2085</v>
      </c>
      <c r="C276" s="9">
        <v>33838</v>
      </c>
      <c r="D276" s="9" t="s">
        <v>19</v>
      </c>
      <c r="E276" s="9" t="s">
        <v>20</v>
      </c>
      <c r="F276" s="9" t="s">
        <v>697</v>
      </c>
      <c r="G276" s="7" t="e">
        <f t="shared" ca="1" si="4"/>
        <v>#NAME?</v>
      </c>
      <c r="H276" s="8" t="s">
        <v>239</v>
      </c>
      <c r="I276" s="29" t="s">
        <v>519</v>
      </c>
      <c r="J276" s="9" t="str">
        <f t="shared" si="3"/>
        <v>Não</v>
      </c>
      <c r="K276" s="232">
        <v>44649</v>
      </c>
      <c r="L276" s="6"/>
      <c r="M276" s="6" t="s">
        <v>100</v>
      </c>
      <c r="N276" s="10">
        <v>7.0000000000000001E-3</v>
      </c>
      <c r="O276" s="9" t="s">
        <v>41</v>
      </c>
      <c r="P276" s="234">
        <v>0</v>
      </c>
      <c r="Q276" s="33"/>
      <c r="R276" s="33"/>
      <c r="S276" s="7" t="s">
        <v>220</v>
      </c>
      <c r="T276" s="6" t="s">
        <v>2087</v>
      </c>
      <c r="U276" s="6" t="s">
        <v>31</v>
      </c>
      <c r="V276" s="29" t="e">
        <f t="shared" ca="1" si="5"/>
        <v>#NAME?</v>
      </c>
      <c r="W276" s="29"/>
      <c r="X276" s="29"/>
      <c r="Y276" s="6" t="s">
        <v>222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5">
        <v>1976445.96</v>
      </c>
      <c r="CI276" s="35">
        <v>2034328.27</v>
      </c>
      <c r="CJ276" s="35">
        <v>2054680.31</v>
      </c>
      <c r="CK276" s="35" t="e">
        <f t="array" aca="1" ref="CK276" ca="1">_xludf.XLOOKUP(C276,'PL TOTAL D0'!H:H,'PL TOTAL D0'!I:I,"")</f>
        <v>#NAME?</v>
      </c>
    </row>
    <row r="277" spans="1:89" ht="15.75" customHeight="1">
      <c r="A277" s="41" t="s">
        <v>2996</v>
      </c>
      <c r="B277" s="14" t="s">
        <v>3454</v>
      </c>
      <c r="C277" s="9">
        <v>35627</v>
      </c>
      <c r="D277" s="9" t="s">
        <v>19</v>
      </c>
      <c r="E277" s="9" t="s">
        <v>20</v>
      </c>
      <c r="F277" s="9" t="s">
        <v>290</v>
      </c>
      <c r="G277" s="7" t="e">
        <f t="shared" ca="1" si="4"/>
        <v>#NAME?</v>
      </c>
      <c r="H277" s="8" t="s">
        <v>218</v>
      </c>
      <c r="I277" s="29" t="s">
        <v>41</v>
      </c>
      <c r="J277" s="9" t="str">
        <f t="shared" si="3"/>
        <v>Não</v>
      </c>
      <c r="K277" s="232">
        <v>44319</v>
      </c>
      <c r="L277" s="107">
        <v>44965</v>
      </c>
      <c r="M277" s="6" t="s">
        <v>138</v>
      </c>
      <c r="N277" s="10">
        <v>1.4999999999999999E-2</v>
      </c>
      <c r="O277" s="9" t="s">
        <v>29</v>
      </c>
      <c r="P277" s="234">
        <v>0.1</v>
      </c>
      <c r="Q277" s="33"/>
      <c r="R277" s="33"/>
      <c r="S277" s="7" t="s">
        <v>220</v>
      </c>
      <c r="T277" s="6" t="s">
        <v>3455</v>
      </c>
      <c r="U277" s="6" t="s">
        <v>94</v>
      </c>
      <c r="V277" s="29" t="e">
        <f t="shared" ca="1" si="5"/>
        <v>#NAME?</v>
      </c>
      <c r="W277" s="29"/>
      <c r="X277" s="29"/>
      <c r="Y277" s="6" t="s">
        <v>330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5">
        <v>0</v>
      </c>
      <c r="CI277" s="35">
        <v>0</v>
      </c>
      <c r="CJ277" s="35">
        <v>0</v>
      </c>
      <c r="CK277" s="35" t="e">
        <f t="array" aca="1" ref="CK277" ca="1">_xludf.XLOOKUP(C277,'PL TOTAL D0'!H:H,'PL TOTAL D0'!I:I,"")</f>
        <v>#NAME?</v>
      </c>
    </row>
    <row r="278" spans="1:89" ht="15.75" customHeight="1">
      <c r="A278" s="41" t="s">
        <v>2996</v>
      </c>
      <c r="B278" s="3" t="s">
        <v>3456</v>
      </c>
      <c r="C278" s="9">
        <v>32684</v>
      </c>
      <c r="D278" s="9" t="s">
        <v>19</v>
      </c>
      <c r="E278" s="9" t="s">
        <v>20</v>
      </c>
      <c r="F278" s="9" t="s">
        <v>339</v>
      </c>
      <c r="G278" s="7" t="e">
        <f t="shared" ca="1" si="4"/>
        <v>#NAME?</v>
      </c>
      <c r="H278" s="8" t="s">
        <v>239</v>
      </c>
      <c r="I278" s="29" t="s">
        <v>240</v>
      </c>
      <c r="J278" s="9" t="str">
        <f t="shared" si="3"/>
        <v>Não</v>
      </c>
      <c r="K278" s="232">
        <v>44585</v>
      </c>
      <c r="L278" s="7"/>
      <c r="M278" s="6" t="s">
        <v>100</v>
      </c>
      <c r="N278" s="10">
        <v>7.0000000000000001E-3</v>
      </c>
      <c r="O278" s="9" t="s">
        <v>41</v>
      </c>
      <c r="P278" s="234">
        <v>0</v>
      </c>
      <c r="Q278" s="33"/>
      <c r="R278" s="33"/>
      <c r="S278" s="7" t="s">
        <v>220</v>
      </c>
      <c r="T278" s="6" t="s">
        <v>3457</v>
      </c>
      <c r="U278" s="6" t="s">
        <v>94</v>
      </c>
      <c r="V278" s="29" t="e">
        <f t="shared" ca="1" si="5"/>
        <v>#NAME?</v>
      </c>
      <c r="W278" s="29"/>
      <c r="X278" s="29"/>
      <c r="Y278" s="6" t="s">
        <v>330</v>
      </c>
      <c r="Z278" s="6"/>
      <c r="AA278" s="107">
        <v>44585</v>
      </c>
      <c r="AB278" s="6">
        <v>49075100010862</v>
      </c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8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5">
        <v>0</v>
      </c>
      <c r="CI278" s="35">
        <v>0</v>
      </c>
      <c r="CJ278" s="35">
        <v>0</v>
      </c>
      <c r="CK278" s="35" t="e">
        <f t="array" aca="1" ref="CK278" ca="1">_xludf.XLOOKUP(C278,'PL TOTAL D0'!H:H,'PL TOTAL D0'!I:I,"")</f>
        <v>#NAME?</v>
      </c>
    </row>
    <row r="279" spans="1:89" ht="15.75" customHeight="1">
      <c r="A279" s="41" t="s">
        <v>2996</v>
      </c>
      <c r="B279" s="41" t="s">
        <v>3458</v>
      </c>
      <c r="C279" s="9">
        <v>85707</v>
      </c>
      <c r="D279" s="9" t="s">
        <v>3063</v>
      </c>
      <c r="E279" s="9" t="s">
        <v>38</v>
      </c>
      <c r="F279" s="9" t="s">
        <v>3063</v>
      </c>
      <c r="G279" s="7" t="e">
        <f t="shared" ca="1" si="4"/>
        <v>#NAME?</v>
      </c>
      <c r="H279" s="8" t="s">
        <v>227</v>
      </c>
      <c r="I279" s="29" t="s">
        <v>41</v>
      </c>
      <c r="J279" s="9" t="str">
        <f t="shared" si="3"/>
        <v>Não</v>
      </c>
      <c r="K279" s="232">
        <v>43441</v>
      </c>
      <c r="L279" s="6"/>
      <c r="M279" s="6" t="s">
        <v>132</v>
      </c>
      <c r="N279" s="233">
        <v>0.01</v>
      </c>
      <c r="O279" s="9" t="s">
        <v>41</v>
      </c>
      <c r="P279" s="234">
        <v>0</v>
      </c>
      <c r="Q279" s="108"/>
      <c r="R279" s="108"/>
      <c r="S279" s="7" t="s">
        <v>220</v>
      </c>
      <c r="T279" s="9" t="s">
        <v>3459</v>
      </c>
      <c r="U279" s="9" t="s">
        <v>38</v>
      </c>
      <c r="V279" s="29" t="e">
        <f t="shared" ca="1" si="5"/>
        <v>#NAME?</v>
      </c>
      <c r="W279" s="29"/>
      <c r="X279" s="29"/>
      <c r="Y279" s="6" t="s">
        <v>330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5">
        <v>254378.84</v>
      </c>
      <c r="CI279" s="35">
        <v>249129.09</v>
      </c>
      <c r="CJ279" s="35">
        <v>239232.37</v>
      </c>
      <c r="CK279" s="35" t="e">
        <f t="array" aca="1" ref="CK279" ca="1">_xludf.XLOOKUP(C279,'PL TOTAL D0'!H:H,'PL TOTAL D0'!I:I,"")</f>
        <v>#NAME?</v>
      </c>
    </row>
    <row r="280" spans="1:89" ht="15.75" customHeight="1">
      <c r="A280" s="41" t="s">
        <v>2996</v>
      </c>
      <c r="B280" s="3" t="s">
        <v>3460</v>
      </c>
      <c r="C280" s="9">
        <v>378146</v>
      </c>
      <c r="D280" s="9" t="s">
        <v>19</v>
      </c>
      <c r="E280" s="9" t="s">
        <v>38</v>
      </c>
      <c r="F280" s="6" t="s">
        <v>99</v>
      </c>
      <c r="G280" s="7" t="e">
        <f t="shared" ca="1" si="4"/>
        <v>#NAME?</v>
      </c>
      <c r="H280" s="8" t="s">
        <v>227</v>
      </c>
      <c r="I280" s="29" t="s">
        <v>41</v>
      </c>
      <c r="J280" s="9" t="str">
        <f t="shared" si="3"/>
        <v>Não</v>
      </c>
      <c r="K280" s="107">
        <v>45013</v>
      </c>
      <c r="L280" s="259"/>
      <c r="M280" s="6" t="s">
        <v>100</v>
      </c>
      <c r="N280" s="233">
        <v>0.01</v>
      </c>
      <c r="O280" s="9" t="s">
        <v>41</v>
      </c>
      <c r="P280" s="234">
        <v>0</v>
      </c>
      <c r="Q280" s="108"/>
      <c r="R280" s="108"/>
      <c r="S280" s="7" t="s">
        <v>220</v>
      </c>
      <c r="T280" s="6" t="s">
        <v>2120</v>
      </c>
      <c r="U280" s="6" t="s">
        <v>2121</v>
      </c>
      <c r="V280" s="29" t="e">
        <f t="shared" ca="1" si="5"/>
        <v>#NAME?</v>
      </c>
      <c r="W280" s="29"/>
      <c r="X280" s="29"/>
      <c r="Y280" s="6" t="s">
        <v>330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5">
        <v>378504.02</v>
      </c>
      <c r="CI280" s="35">
        <v>380812.51</v>
      </c>
      <c r="CJ280" s="35">
        <v>351555.98</v>
      </c>
      <c r="CK280" s="35" t="e">
        <f t="array" aca="1" ref="CK280" ca="1">_xludf.XLOOKUP(C280,'PL TOTAL D0'!H:H,'PL TOTAL D0'!I:I,"")</f>
        <v>#NAME?</v>
      </c>
    </row>
    <row r="281" spans="1:89" ht="15.75" customHeight="1">
      <c r="A281" s="41" t="s">
        <v>2996</v>
      </c>
      <c r="B281" s="3" t="s">
        <v>3461</v>
      </c>
      <c r="C281" s="9">
        <v>583149</v>
      </c>
      <c r="D281" s="9" t="s">
        <v>2998</v>
      </c>
      <c r="E281" s="9" t="s">
        <v>38</v>
      </c>
      <c r="F281" s="6" t="s">
        <v>2998</v>
      </c>
      <c r="G281" s="7" t="e">
        <f t="shared" ca="1" si="4"/>
        <v>#NAME?</v>
      </c>
      <c r="H281" s="8" t="s">
        <v>218</v>
      </c>
      <c r="I281" s="29" t="s">
        <v>41</v>
      </c>
      <c r="J281" s="9" t="str">
        <f t="shared" si="3"/>
        <v>Não</v>
      </c>
      <c r="K281" s="10"/>
      <c r="L281" s="259">
        <v>44044</v>
      </c>
      <c r="M281" s="6" t="s">
        <v>3462</v>
      </c>
      <c r="N281" s="10">
        <v>0.02</v>
      </c>
      <c r="O281" s="9" t="s">
        <v>260</v>
      </c>
      <c r="P281" s="234">
        <v>0.2</v>
      </c>
      <c r="Q281" s="108"/>
      <c r="R281" s="108"/>
      <c r="S281" s="7" t="s">
        <v>220</v>
      </c>
      <c r="T281" s="6" t="s">
        <v>3463</v>
      </c>
      <c r="U281" s="6" t="s">
        <v>38</v>
      </c>
      <c r="V281" s="29" t="e">
        <f t="shared" ca="1" si="5"/>
        <v>#NAME?</v>
      </c>
      <c r="W281" s="29"/>
      <c r="X281" s="29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3464</v>
      </c>
      <c r="AJ281" s="240" t="s">
        <v>3464</v>
      </c>
      <c r="AK281" s="240" t="s">
        <v>3464</v>
      </c>
      <c r="AL281" s="240" t="s">
        <v>3464</v>
      </c>
      <c r="AM281" s="110" t="s">
        <v>3464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5">
        <v>0</v>
      </c>
      <c r="CI281" s="35">
        <v>0</v>
      </c>
      <c r="CJ281" s="35">
        <v>0</v>
      </c>
      <c r="CK281" s="35" t="e">
        <f t="array" aca="1" ref="CK281" ca="1">_xludf.XLOOKUP(C281,'PL TOTAL D0'!H:H,'PL TOTAL D0'!I:I,"")</f>
        <v>#NAME?</v>
      </c>
    </row>
    <row r="282" spans="1:89" ht="15.75" customHeight="1">
      <c r="A282" s="41" t="s">
        <v>2996</v>
      </c>
      <c r="B282" s="3" t="s">
        <v>3465</v>
      </c>
      <c r="C282" s="9">
        <v>80477</v>
      </c>
      <c r="D282" s="9" t="s">
        <v>3063</v>
      </c>
      <c r="E282" s="9" t="s">
        <v>38</v>
      </c>
      <c r="F282" s="9" t="s">
        <v>3063</v>
      </c>
      <c r="G282" s="7" t="e">
        <f t="shared" ca="1" si="4"/>
        <v>#NAME?</v>
      </c>
      <c r="H282" s="8" t="s">
        <v>239</v>
      </c>
      <c r="I282" s="29" t="s">
        <v>240</v>
      </c>
      <c r="J282" s="9" t="str">
        <f t="shared" si="3"/>
        <v>Não</v>
      </c>
      <c r="K282" s="232">
        <v>43441</v>
      </c>
      <c r="L282" s="6"/>
      <c r="M282" s="6" t="s">
        <v>132</v>
      </c>
      <c r="N282" s="233">
        <v>0.01</v>
      </c>
      <c r="O282" s="9" t="s">
        <v>260</v>
      </c>
      <c r="P282" s="234">
        <v>0.2</v>
      </c>
      <c r="Q282" s="108"/>
      <c r="R282" s="108"/>
      <c r="S282" s="7" t="s">
        <v>220</v>
      </c>
      <c r="T282" s="6" t="s">
        <v>3466</v>
      </c>
      <c r="U282" s="6" t="s">
        <v>38</v>
      </c>
      <c r="V282" s="29" t="e">
        <f t="shared" ca="1" si="5"/>
        <v>#NAME?</v>
      </c>
      <c r="W282" s="29"/>
      <c r="X282" s="29"/>
      <c r="Y282" s="6" t="s">
        <v>330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5">
        <v>0</v>
      </c>
      <c r="CI282" s="35">
        <v>0</v>
      </c>
      <c r="CJ282" s="35">
        <v>0</v>
      </c>
      <c r="CK282" s="35" t="e">
        <f t="array" aca="1" ref="CK282" ca="1">_xludf.XLOOKUP(C282,'PL TOTAL D0'!H:H,'PL TOTAL D0'!I:I,"")</f>
        <v>#NAME?</v>
      </c>
    </row>
    <row r="283" spans="1:89" ht="15.75" customHeight="1">
      <c r="A283" s="41" t="s">
        <v>2996</v>
      </c>
      <c r="B283" s="3" t="s">
        <v>3467</v>
      </c>
      <c r="C283" s="9">
        <v>36945</v>
      </c>
      <c r="D283" s="9" t="s">
        <v>19</v>
      </c>
      <c r="E283" s="9" t="s">
        <v>20</v>
      </c>
      <c r="F283" s="9" t="s">
        <v>339</v>
      </c>
      <c r="G283" s="7" t="e">
        <f t="shared" ca="1" si="4"/>
        <v>#NAME?</v>
      </c>
      <c r="H283" s="8" t="s">
        <v>239</v>
      </c>
      <c r="I283" s="29" t="s">
        <v>240</v>
      </c>
      <c r="J283" s="9" t="str">
        <f t="shared" si="3"/>
        <v>Não</v>
      </c>
      <c r="K283" s="232">
        <v>44280</v>
      </c>
      <c r="L283" s="6"/>
      <c r="M283" s="6" t="s">
        <v>138</v>
      </c>
      <c r="N283" s="233">
        <v>1.4999999999999999E-2</v>
      </c>
      <c r="O283" s="9" t="s">
        <v>29</v>
      </c>
      <c r="P283" s="234">
        <v>0.1</v>
      </c>
      <c r="Q283" s="108"/>
      <c r="R283" s="108"/>
      <c r="S283" s="7" t="s">
        <v>220</v>
      </c>
      <c r="T283" s="6" t="s">
        <v>3468</v>
      </c>
      <c r="U283" s="6" t="s">
        <v>94</v>
      </c>
      <c r="V283" s="29" t="e">
        <f t="shared" ca="1" si="5"/>
        <v>#NAME?</v>
      </c>
      <c r="W283" s="29"/>
      <c r="X283" s="29"/>
      <c r="Y283" s="6" t="s">
        <v>330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5">
        <v>0</v>
      </c>
      <c r="CI283" s="35">
        <v>0</v>
      </c>
      <c r="CJ283" s="35">
        <v>0</v>
      </c>
      <c r="CK283" s="35" t="e">
        <f t="array" aca="1" ref="CK283" ca="1">_xludf.XLOOKUP(C283,'PL TOTAL D0'!H:H,'PL TOTAL D0'!I:I,"")</f>
        <v>#NAME?</v>
      </c>
    </row>
    <row r="284" spans="1:89" ht="15.75" customHeight="1">
      <c r="A284" s="41" t="s">
        <v>2996</v>
      </c>
      <c r="B284" s="3" t="s">
        <v>3469</v>
      </c>
      <c r="C284" s="9">
        <v>89180</v>
      </c>
      <c r="D284" s="9" t="s">
        <v>19</v>
      </c>
      <c r="E284" s="9" t="s">
        <v>20</v>
      </c>
      <c r="F284" s="6" t="s">
        <v>339</v>
      </c>
      <c r="G284" s="7" t="e">
        <f t="shared" ca="1" si="4"/>
        <v>#NAME?</v>
      </c>
      <c r="H284" s="8" t="s">
        <v>218</v>
      </c>
      <c r="I284" s="29" t="s">
        <v>41</v>
      </c>
      <c r="J284" s="9" t="str">
        <f t="shared" si="3"/>
        <v>Não</v>
      </c>
      <c r="K284" s="30">
        <v>44391</v>
      </c>
      <c r="L284" s="107">
        <v>44701</v>
      </c>
      <c r="M284" s="6" t="s">
        <v>138</v>
      </c>
      <c r="N284" s="10">
        <v>1.4999999999999999E-2</v>
      </c>
      <c r="O284" s="9" t="s">
        <v>29</v>
      </c>
      <c r="P284" s="234">
        <v>0.1</v>
      </c>
      <c r="Q284" s="33"/>
      <c r="R284" s="33"/>
      <c r="S284" s="7" t="s">
        <v>264</v>
      </c>
      <c r="T284" s="6" t="s">
        <v>3470</v>
      </c>
      <c r="U284" s="6" t="s">
        <v>94</v>
      </c>
      <c r="V284" s="29" t="e">
        <f t="shared" ca="1" si="5"/>
        <v>#NAME?</v>
      </c>
      <c r="W284" s="29"/>
      <c r="X284" s="29"/>
      <c r="Y284" s="6" t="s">
        <v>330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3007</v>
      </c>
      <c r="BH284" s="110">
        <v>0</v>
      </c>
      <c r="BI284" s="110" t="s">
        <v>3007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5">
        <v>0</v>
      </c>
      <c r="CI284" s="35">
        <v>0</v>
      </c>
      <c r="CJ284" s="35">
        <v>0</v>
      </c>
      <c r="CK284" s="35" t="e">
        <f t="array" aca="1" ref="CK284" ca="1">_xludf.XLOOKUP(C284,'PL TOTAL D0'!H:H,'PL TOTAL D0'!I:I,"")</f>
        <v>#NAME?</v>
      </c>
    </row>
    <row r="285" spans="1:89" ht="15.75" customHeight="1">
      <c r="A285" s="41" t="s">
        <v>2996</v>
      </c>
      <c r="B285" s="3" t="s">
        <v>3471</v>
      </c>
      <c r="C285" s="9">
        <v>434339</v>
      </c>
      <c r="D285" s="9" t="s">
        <v>2998</v>
      </c>
      <c r="E285" s="9" t="s">
        <v>38</v>
      </c>
      <c r="F285" s="6" t="s">
        <v>2999</v>
      </c>
      <c r="G285" s="7" t="e">
        <f t="shared" ca="1" si="4"/>
        <v>#NAME?</v>
      </c>
      <c r="H285" s="8" t="s">
        <v>218</v>
      </c>
      <c r="I285" s="29" t="s">
        <v>41</v>
      </c>
      <c r="J285" s="9" t="str">
        <f t="shared" si="3"/>
        <v>Não</v>
      </c>
      <c r="K285" s="107">
        <v>43710</v>
      </c>
      <c r="L285" s="107">
        <v>44327</v>
      </c>
      <c r="M285" s="6" t="s">
        <v>138</v>
      </c>
      <c r="N285" s="10">
        <v>0.01</v>
      </c>
      <c r="O285" s="9" t="s">
        <v>29</v>
      </c>
      <c r="P285" s="234">
        <v>0.1</v>
      </c>
      <c r="Q285" s="235"/>
      <c r="R285" s="235"/>
      <c r="S285" s="7" t="s">
        <v>220</v>
      </c>
      <c r="T285" s="6" t="s">
        <v>3472</v>
      </c>
      <c r="U285" s="6" t="s">
        <v>38</v>
      </c>
      <c r="V285" s="29" t="e">
        <f t="shared" ca="1" si="5"/>
        <v>#NAME?</v>
      </c>
      <c r="W285" s="29"/>
      <c r="X285" s="29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3007</v>
      </c>
      <c r="BH285" s="110">
        <v>0</v>
      </c>
      <c r="BI285" s="110" t="s">
        <v>3007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5">
        <v>0</v>
      </c>
      <c r="CI285" s="35">
        <v>0</v>
      </c>
      <c r="CJ285" s="35">
        <v>0</v>
      </c>
      <c r="CK285" s="35" t="e">
        <f t="array" aca="1" ref="CK285" ca="1">_xludf.XLOOKUP(C285,'PL TOTAL D0'!H:H,'PL TOTAL D0'!I:I,"")</f>
        <v>#NAME?</v>
      </c>
    </row>
    <row r="286" spans="1:89" ht="15.75" customHeight="1">
      <c r="A286" s="41" t="s">
        <v>2996</v>
      </c>
      <c r="B286" s="14" t="s">
        <v>2199</v>
      </c>
      <c r="C286" s="9">
        <v>32359</v>
      </c>
      <c r="D286" s="9" t="s">
        <v>19</v>
      </c>
      <c r="E286" s="9" t="s">
        <v>20</v>
      </c>
      <c r="F286" s="9" t="s">
        <v>290</v>
      </c>
      <c r="G286" s="7" t="e">
        <f t="shared" ca="1" si="4"/>
        <v>#NAME?</v>
      </c>
      <c r="H286" s="8" t="s">
        <v>239</v>
      </c>
      <c r="I286" s="29" t="s">
        <v>240</v>
      </c>
      <c r="J286" s="9" t="str">
        <f t="shared" si="3"/>
        <v>Não</v>
      </c>
      <c r="K286" s="30">
        <v>44477</v>
      </c>
      <c r="L286" s="7"/>
      <c r="M286" s="6" t="s">
        <v>100</v>
      </c>
      <c r="N286" s="233">
        <v>7.0000000000000001E-3</v>
      </c>
      <c r="O286" s="9" t="s">
        <v>41</v>
      </c>
      <c r="P286" s="234">
        <v>0</v>
      </c>
      <c r="Q286" s="33"/>
      <c r="R286" s="33"/>
      <c r="S286" s="7" t="s">
        <v>220</v>
      </c>
      <c r="T286" s="6" t="s">
        <v>2202</v>
      </c>
      <c r="U286" s="6" t="s">
        <v>94</v>
      </c>
      <c r="V286" s="29" t="e">
        <f t="shared" ca="1" si="5"/>
        <v>#NAME?</v>
      </c>
      <c r="W286" s="29"/>
      <c r="X286" s="29"/>
      <c r="Y286" s="6" t="s">
        <v>330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5">
        <v>0</v>
      </c>
      <c r="CI286" s="35">
        <v>0</v>
      </c>
      <c r="CJ286" s="35">
        <v>0</v>
      </c>
      <c r="CK286" s="35" t="e">
        <f t="array" aca="1" ref="CK286" ca="1">_xludf.XLOOKUP(C286,'PL TOTAL D0'!H:H,'PL TOTAL D0'!I:I,"")</f>
        <v>#NAME?</v>
      </c>
    </row>
    <row r="287" spans="1:89" ht="15.75" customHeight="1">
      <c r="A287" s="41" t="s">
        <v>2996</v>
      </c>
      <c r="B287" s="106" t="s">
        <v>2203</v>
      </c>
      <c r="C287" s="9">
        <v>453188</v>
      </c>
      <c r="D287" s="9" t="s">
        <v>19</v>
      </c>
      <c r="E287" s="9" t="s">
        <v>20</v>
      </c>
      <c r="F287" s="9" t="s">
        <v>290</v>
      </c>
      <c r="G287" s="7" t="e">
        <f t="shared" ca="1" si="4"/>
        <v>#NAME?</v>
      </c>
      <c r="H287" s="8" t="s">
        <v>239</v>
      </c>
      <c r="I287" s="29" t="s">
        <v>240</v>
      </c>
      <c r="J287" s="9" t="str">
        <f t="shared" si="3"/>
        <v>Não</v>
      </c>
      <c r="K287" s="107">
        <v>44263</v>
      </c>
      <c r="L287" s="6"/>
      <c r="M287" s="6" t="s">
        <v>28</v>
      </c>
      <c r="N287" s="10">
        <v>2.5000000000000001E-2</v>
      </c>
      <c r="O287" s="9" t="s">
        <v>41</v>
      </c>
      <c r="P287" s="234">
        <v>0</v>
      </c>
      <c r="Q287" s="28"/>
      <c r="R287" s="108"/>
      <c r="S287" s="7" t="s">
        <v>220</v>
      </c>
      <c r="T287" s="9" t="s">
        <v>2205</v>
      </c>
      <c r="U287" s="6" t="s">
        <v>94</v>
      </c>
      <c r="V287" s="29" t="e">
        <f t="shared" ca="1" si="5"/>
        <v>#NAME?</v>
      </c>
      <c r="W287" s="29"/>
      <c r="X287" s="29"/>
      <c r="Y287" s="6" t="s">
        <v>330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5">
        <v>0</v>
      </c>
      <c r="CI287" s="35">
        <v>0</v>
      </c>
      <c r="CJ287" s="35">
        <v>0</v>
      </c>
      <c r="CK287" s="35" t="e">
        <f t="array" aca="1" ref="CK287" ca="1">_xludf.XLOOKUP(C287,'PL TOTAL D0'!H:H,'PL TOTAL D0'!I:I,"")</f>
        <v>#NAME?</v>
      </c>
    </row>
    <row r="288" spans="1:89" ht="15.75" customHeight="1">
      <c r="A288" s="41" t="s">
        <v>2996</v>
      </c>
      <c r="B288" s="14" t="s">
        <v>3473</v>
      </c>
      <c r="C288" s="9">
        <v>273075</v>
      </c>
      <c r="D288" s="9" t="s">
        <v>2998</v>
      </c>
      <c r="E288" s="9" t="s">
        <v>38</v>
      </c>
      <c r="F288" s="6" t="s">
        <v>2999</v>
      </c>
      <c r="G288" s="7" t="e">
        <f t="shared" ca="1" si="4"/>
        <v>#NAME?</v>
      </c>
      <c r="H288" s="8" t="s">
        <v>218</v>
      </c>
      <c r="I288" s="29" t="s">
        <v>41</v>
      </c>
      <c r="J288" s="9" t="str">
        <f t="shared" si="3"/>
        <v>Não</v>
      </c>
      <c r="K288" s="107">
        <v>43699</v>
      </c>
      <c r="L288" s="260">
        <v>44105</v>
      </c>
      <c r="M288" s="6" t="s">
        <v>138</v>
      </c>
      <c r="N288" s="10">
        <v>0.01</v>
      </c>
      <c r="O288" s="9" t="s">
        <v>29</v>
      </c>
      <c r="P288" s="234">
        <v>0.1</v>
      </c>
      <c r="Q288" s="258"/>
      <c r="R288" s="258"/>
      <c r="S288" s="7" t="s">
        <v>220</v>
      </c>
      <c r="T288" s="6" t="s">
        <v>3474</v>
      </c>
      <c r="U288" s="6" t="s">
        <v>38</v>
      </c>
      <c r="V288" s="29" t="e">
        <f t="shared" ca="1" si="5"/>
        <v>#NAME?</v>
      </c>
      <c r="W288" s="29"/>
      <c r="X288" s="29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3007</v>
      </c>
      <c r="BH288" s="110">
        <v>0</v>
      </c>
      <c r="BI288" s="110" t="s">
        <v>3007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5">
        <v>0</v>
      </c>
      <c r="CI288" s="35">
        <v>0</v>
      </c>
      <c r="CJ288" s="35">
        <v>0</v>
      </c>
      <c r="CK288" s="35" t="e">
        <f t="array" aca="1" ref="CK288" ca="1">_xludf.XLOOKUP(C288,'PL TOTAL D0'!H:H,'PL TOTAL D0'!I:I,"")</f>
        <v>#NAME?</v>
      </c>
    </row>
    <row r="289" spans="1:89" ht="15.75" customHeight="1">
      <c r="A289" s="41" t="s">
        <v>2996</v>
      </c>
      <c r="B289" s="106" t="s">
        <v>2223</v>
      </c>
      <c r="C289" s="9">
        <v>32067</v>
      </c>
      <c r="D289" s="9" t="s">
        <v>19</v>
      </c>
      <c r="E289" s="9" t="s">
        <v>20</v>
      </c>
      <c r="F289" s="9" t="s">
        <v>290</v>
      </c>
      <c r="G289" s="7" t="e">
        <f t="shared" ca="1" si="4"/>
        <v>#NAME?</v>
      </c>
      <c r="H289" s="8" t="s">
        <v>239</v>
      </c>
      <c r="I289" s="29" t="s">
        <v>240</v>
      </c>
      <c r="J289" s="9" t="str">
        <f t="shared" si="3"/>
        <v>Sim</v>
      </c>
      <c r="K289" s="232">
        <v>44263</v>
      </c>
      <c r="L289" s="7"/>
      <c r="M289" s="6" t="s">
        <v>138</v>
      </c>
      <c r="N289" s="10">
        <v>1.4999999999999999E-2</v>
      </c>
      <c r="O289" s="9" t="s">
        <v>29</v>
      </c>
      <c r="P289" s="234">
        <v>0.1</v>
      </c>
      <c r="Q289" s="108" t="s">
        <v>3475</v>
      </c>
      <c r="R289" s="108"/>
      <c r="S289" s="7" t="s">
        <v>220</v>
      </c>
      <c r="T289" s="9" t="s">
        <v>2226</v>
      </c>
      <c r="U289" s="6" t="s">
        <v>94</v>
      </c>
      <c r="V289" s="29" t="e">
        <f t="shared" ca="1" si="5"/>
        <v>#NAME?</v>
      </c>
      <c r="W289" s="29"/>
      <c r="X289" s="29"/>
      <c r="Y289" s="6" t="s">
        <v>330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5">
        <v>153.03</v>
      </c>
      <c r="CI289" s="35">
        <v>125.83</v>
      </c>
      <c r="CJ289" s="35">
        <v>96.14</v>
      </c>
      <c r="CK289" s="35" t="e">
        <f t="array" aca="1" ref="CK289" ca="1">_xludf.XLOOKUP(C289,'PL TOTAL D0'!H:H,'PL TOTAL D0'!I:I,"")</f>
        <v>#NAME?</v>
      </c>
    </row>
    <row r="290" spans="1:89" ht="15.75" customHeight="1">
      <c r="A290" s="41" t="s">
        <v>2996</v>
      </c>
      <c r="B290" s="14" t="s">
        <v>3476</v>
      </c>
      <c r="C290" s="9">
        <v>367566</v>
      </c>
      <c r="D290" s="9" t="s">
        <v>19</v>
      </c>
      <c r="E290" s="9" t="s">
        <v>20</v>
      </c>
      <c r="F290" s="9" t="s">
        <v>290</v>
      </c>
      <c r="G290" s="7" t="e">
        <f t="shared" ca="1" si="4"/>
        <v>#NAME?</v>
      </c>
      <c r="H290" s="8" t="s">
        <v>239</v>
      </c>
      <c r="I290" s="29" t="s">
        <v>240</v>
      </c>
      <c r="J290" s="9" t="str">
        <f t="shared" si="3"/>
        <v>Sim</v>
      </c>
      <c r="K290" s="107">
        <v>44781</v>
      </c>
      <c r="L290" s="107"/>
      <c r="M290" s="6" t="s">
        <v>100</v>
      </c>
      <c r="N290" s="10">
        <v>0.01</v>
      </c>
      <c r="O290" s="9" t="s">
        <v>41</v>
      </c>
      <c r="P290" s="234">
        <v>0</v>
      </c>
      <c r="Q290" s="108" t="s">
        <v>3475</v>
      </c>
      <c r="R290" s="108"/>
      <c r="S290" s="7" t="s">
        <v>220</v>
      </c>
      <c r="T290" s="6" t="s">
        <v>2226</v>
      </c>
      <c r="U290" s="6" t="s">
        <v>94</v>
      </c>
      <c r="V290" s="29" t="e">
        <f t="shared" ca="1" si="5"/>
        <v>#NAME?</v>
      </c>
      <c r="W290" s="29"/>
      <c r="X290" s="29"/>
      <c r="Y290" s="6" t="s">
        <v>330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5">
        <v>0</v>
      </c>
      <c r="CI290" s="35">
        <v>0</v>
      </c>
      <c r="CJ290" s="35">
        <v>0</v>
      </c>
      <c r="CK290" s="35" t="e">
        <f t="array" aca="1" ref="CK290" ca="1">_xludf.XLOOKUP(C290,'PL TOTAL D0'!H:H,'PL TOTAL D0'!I:I,"")</f>
        <v>#NAME?</v>
      </c>
    </row>
    <row r="291" spans="1:89" ht="15.75" customHeight="1">
      <c r="A291" s="41" t="s">
        <v>2996</v>
      </c>
      <c r="B291" s="14" t="s">
        <v>3477</v>
      </c>
      <c r="C291" s="9">
        <v>338435</v>
      </c>
      <c r="D291" s="9" t="s">
        <v>2998</v>
      </c>
      <c r="E291" s="9" t="s">
        <v>38</v>
      </c>
      <c r="F291" s="6" t="s">
        <v>3005</v>
      </c>
      <c r="G291" s="7" t="e">
        <f t="shared" ca="1" si="4"/>
        <v>#NAME?</v>
      </c>
      <c r="H291" s="8" t="s">
        <v>218</v>
      </c>
      <c r="I291" s="29" t="s">
        <v>41</v>
      </c>
      <c r="J291" s="9" t="str">
        <f t="shared" si="3"/>
        <v>Não</v>
      </c>
      <c r="K291" s="107">
        <v>43531</v>
      </c>
      <c r="L291" s="107">
        <v>44287</v>
      </c>
      <c r="M291" s="6" t="s">
        <v>138</v>
      </c>
      <c r="N291" s="10">
        <v>0.01</v>
      </c>
      <c r="O291" s="9" t="s">
        <v>29</v>
      </c>
      <c r="P291" s="234">
        <v>0.1</v>
      </c>
      <c r="Q291" s="235"/>
      <c r="R291" s="235"/>
      <c r="S291" s="7" t="s">
        <v>220</v>
      </c>
      <c r="T291" s="6" t="s">
        <v>3478</v>
      </c>
      <c r="U291" s="6" t="s">
        <v>38</v>
      </c>
      <c r="V291" s="29" t="e">
        <f t="shared" ca="1" si="5"/>
        <v>#NAME?</v>
      </c>
      <c r="W291" s="29"/>
      <c r="X291" s="29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3007</v>
      </c>
      <c r="BH291" s="110">
        <v>0</v>
      </c>
      <c r="BI291" s="110" t="s">
        <v>3007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5">
        <v>0</v>
      </c>
      <c r="CI291" s="35">
        <v>0</v>
      </c>
      <c r="CJ291" s="35">
        <v>0</v>
      </c>
      <c r="CK291" s="35" t="e">
        <f t="array" aca="1" ref="CK291" ca="1">_xludf.XLOOKUP(C291,'PL TOTAL D0'!H:H,'PL TOTAL D0'!I:I,"")</f>
        <v>#NAME?</v>
      </c>
    </row>
    <row r="292" spans="1:89" ht="15.75" customHeight="1">
      <c r="A292" s="41" t="s">
        <v>2996</v>
      </c>
      <c r="B292" s="14" t="s">
        <v>3477</v>
      </c>
      <c r="C292" s="9">
        <v>577330</v>
      </c>
      <c r="D292" s="9" t="s">
        <v>2998</v>
      </c>
      <c r="E292" s="9" t="s">
        <v>38</v>
      </c>
      <c r="F292" s="6" t="s">
        <v>3005</v>
      </c>
      <c r="G292" s="7" t="e">
        <f t="shared" ca="1" si="4"/>
        <v>#NAME?</v>
      </c>
      <c r="H292" s="8" t="s">
        <v>218</v>
      </c>
      <c r="I292" s="29" t="s">
        <v>41</v>
      </c>
      <c r="J292" s="9" t="str">
        <f t="shared" si="3"/>
        <v>Não</v>
      </c>
      <c r="K292" s="107">
        <v>43566</v>
      </c>
      <c r="L292" s="107">
        <v>44287</v>
      </c>
      <c r="M292" s="6" t="s">
        <v>28</v>
      </c>
      <c r="N292" s="10">
        <v>5.0000000000000001E-3</v>
      </c>
      <c r="O292" s="9" t="s">
        <v>41</v>
      </c>
      <c r="P292" s="234">
        <v>0</v>
      </c>
      <c r="Q292" s="108"/>
      <c r="R292" s="108"/>
      <c r="S292" s="7" t="s">
        <v>220</v>
      </c>
      <c r="T292" s="6" t="s">
        <v>3478</v>
      </c>
      <c r="U292" s="6" t="s">
        <v>38</v>
      </c>
      <c r="V292" s="29" t="e">
        <f t="shared" ca="1" si="5"/>
        <v>#NAME?</v>
      </c>
      <c r="W292" s="29"/>
      <c r="X292" s="29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3007</v>
      </c>
      <c r="BH292" s="110">
        <v>0</v>
      </c>
      <c r="BI292" s="110" t="s">
        <v>3007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5">
        <v>0</v>
      </c>
      <c r="CI292" s="35">
        <v>0</v>
      </c>
      <c r="CJ292" s="35">
        <v>0</v>
      </c>
      <c r="CK292" s="35" t="e">
        <f t="array" aca="1" ref="CK292" ca="1">_xludf.XLOOKUP(C292,'PL TOTAL D0'!H:H,'PL TOTAL D0'!I:I,"")</f>
        <v>#NAME?</v>
      </c>
    </row>
    <row r="293" spans="1:89" ht="15.75" customHeight="1">
      <c r="A293" s="41" t="s">
        <v>2996</v>
      </c>
      <c r="B293" s="3" t="s">
        <v>3479</v>
      </c>
      <c r="C293" s="9">
        <v>466334</v>
      </c>
      <c r="D293" s="9" t="s">
        <v>19</v>
      </c>
      <c r="E293" s="9" t="s">
        <v>20</v>
      </c>
      <c r="F293" s="6" t="s">
        <v>290</v>
      </c>
      <c r="G293" s="7" t="e">
        <f t="shared" ca="1" si="4"/>
        <v>#NAME?</v>
      </c>
      <c r="H293" s="8" t="s">
        <v>218</v>
      </c>
      <c r="I293" s="29" t="s">
        <v>41</v>
      </c>
      <c r="J293" s="9" t="str">
        <f t="shared" si="3"/>
        <v>Não</v>
      </c>
      <c r="K293" s="107">
        <v>44280</v>
      </c>
      <c r="L293" s="107">
        <v>44757</v>
      </c>
      <c r="M293" s="6" t="s">
        <v>132</v>
      </c>
      <c r="N293" s="10">
        <v>2.5000000000000001E-2</v>
      </c>
      <c r="O293" s="9" t="s">
        <v>260</v>
      </c>
      <c r="P293" s="234">
        <v>0.2</v>
      </c>
      <c r="Q293" s="108"/>
      <c r="R293" s="108"/>
      <c r="S293" s="7" t="s">
        <v>264</v>
      </c>
      <c r="T293" s="6" t="s">
        <v>3480</v>
      </c>
      <c r="U293" s="6" t="s">
        <v>94</v>
      </c>
      <c r="V293" s="29" t="e">
        <f t="shared" ca="1" si="5"/>
        <v>#NAME?</v>
      </c>
      <c r="W293" s="29"/>
      <c r="X293" s="29"/>
      <c r="Y293" s="6" t="s">
        <v>330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3007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5">
        <v>0</v>
      </c>
      <c r="CI293" s="35">
        <v>0</v>
      </c>
      <c r="CJ293" s="35">
        <v>0</v>
      </c>
      <c r="CK293" s="35" t="e">
        <f t="array" aca="1" ref="CK293" ca="1">_xludf.XLOOKUP(C293,'PL TOTAL D0'!H:H,'PL TOTAL D0'!I:I,"")</f>
        <v>#NAME?</v>
      </c>
    </row>
    <row r="294" spans="1:89" ht="15.75" customHeight="1">
      <c r="A294" s="41" t="s">
        <v>2996</v>
      </c>
      <c r="B294" s="106" t="s">
        <v>3481</v>
      </c>
      <c r="C294" s="9">
        <v>465880</v>
      </c>
      <c r="D294" s="9" t="s">
        <v>19</v>
      </c>
      <c r="E294" s="9" t="s">
        <v>20</v>
      </c>
      <c r="F294" s="9" t="s">
        <v>290</v>
      </c>
      <c r="G294" s="7" t="e">
        <f t="shared" ca="1" si="4"/>
        <v>#NAME?</v>
      </c>
      <c r="H294" s="8" t="s">
        <v>239</v>
      </c>
      <c r="I294" s="29" t="s">
        <v>240</v>
      </c>
      <c r="J294" s="9" t="str">
        <f t="shared" si="3"/>
        <v>Não</v>
      </c>
      <c r="K294" s="232">
        <v>44280</v>
      </c>
      <c r="L294" s="6"/>
      <c r="M294" s="6" t="s">
        <v>420</v>
      </c>
      <c r="N294" s="10">
        <v>0.02</v>
      </c>
      <c r="O294" s="9" t="s">
        <v>29</v>
      </c>
      <c r="P294" s="234">
        <v>0.2</v>
      </c>
      <c r="Q294" s="108"/>
      <c r="R294" s="108"/>
      <c r="S294" s="7" t="s">
        <v>220</v>
      </c>
      <c r="T294" s="9" t="s">
        <v>3482</v>
      </c>
      <c r="U294" s="6" t="s">
        <v>94</v>
      </c>
      <c r="V294" s="29" t="e">
        <f t="shared" ca="1" si="5"/>
        <v>#NAME?</v>
      </c>
      <c r="W294" s="29"/>
      <c r="X294" s="29"/>
      <c r="Y294" s="6" t="s">
        <v>330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5">
        <v>0</v>
      </c>
      <c r="CI294" s="35">
        <v>0</v>
      </c>
      <c r="CJ294" s="35">
        <v>0</v>
      </c>
      <c r="CK294" s="35" t="e">
        <f t="array" aca="1" ref="CK294" ca="1">_xludf.XLOOKUP(C294,'PL TOTAL D0'!H:H,'PL TOTAL D0'!I:I,"")</f>
        <v>#NAME?</v>
      </c>
    </row>
    <row r="295" spans="1:89" ht="15.75" customHeight="1">
      <c r="A295" s="41" t="s">
        <v>2996</v>
      </c>
      <c r="B295" s="3" t="s">
        <v>2247</v>
      </c>
      <c r="C295" s="9">
        <v>74276</v>
      </c>
      <c r="D295" s="9" t="s">
        <v>19</v>
      </c>
      <c r="E295" s="9" t="s">
        <v>20</v>
      </c>
      <c r="F295" s="9" t="s">
        <v>339</v>
      </c>
      <c r="G295" s="7" t="e">
        <f t="shared" ca="1" si="4"/>
        <v>#NAME?</v>
      </c>
      <c r="H295" s="8" t="s">
        <v>239</v>
      </c>
      <c r="I295" s="29" t="s">
        <v>240</v>
      </c>
      <c r="J295" s="9" t="str">
        <f t="shared" si="3"/>
        <v>Não</v>
      </c>
      <c r="K295" s="30">
        <v>44362</v>
      </c>
      <c r="L295" s="7"/>
      <c r="M295" s="6" t="s">
        <v>138</v>
      </c>
      <c r="N295" s="233">
        <v>1.4999999999999999E-2</v>
      </c>
      <c r="O295" s="9" t="s">
        <v>29</v>
      </c>
      <c r="P295" s="234">
        <v>0.1</v>
      </c>
      <c r="Q295" s="108"/>
      <c r="R295" s="108"/>
      <c r="S295" s="7" t="s">
        <v>264</v>
      </c>
      <c r="T295" s="6" t="s">
        <v>2250</v>
      </c>
      <c r="U295" s="6" t="s">
        <v>94</v>
      </c>
      <c r="V295" s="29" t="e">
        <f t="shared" ca="1" si="5"/>
        <v>#NAME?</v>
      </c>
      <c r="W295" s="29"/>
      <c r="X295" s="29"/>
      <c r="Y295" s="6" t="s">
        <v>330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5">
        <v>0</v>
      </c>
      <c r="CI295" s="35">
        <v>0</v>
      </c>
      <c r="CJ295" s="35">
        <v>0</v>
      </c>
      <c r="CK295" s="35" t="e">
        <f t="array" aca="1" ref="CK295" ca="1">_xludf.XLOOKUP(C295,'PL TOTAL D0'!H:H,'PL TOTAL D0'!I:I,"")</f>
        <v>#NAME?</v>
      </c>
    </row>
    <row r="296" spans="1:89" ht="15.75" customHeight="1">
      <c r="A296" s="41" t="s">
        <v>2996</v>
      </c>
      <c r="B296" s="14" t="s">
        <v>3483</v>
      </c>
      <c r="C296" s="9">
        <v>84645</v>
      </c>
      <c r="D296" s="9" t="s">
        <v>3063</v>
      </c>
      <c r="E296" s="9" t="s">
        <v>38</v>
      </c>
      <c r="F296" s="6" t="s">
        <v>3063</v>
      </c>
      <c r="G296" s="7" t="e">
        <f t="shared" ca="1" si="4"/>
        <v>#NAME?</v>
      </c>
      <c r="H296" s="8" t="s">
        <v>218</v>
      </c>
      <c r="I296" s="29" t="s">
        <v>41</v>
      </c>
      <c r="J296" s="9" t="str">
        <f t="shared" si="3"/>
        <v>Não</v>
      </c>
      <c r="K296" s="239">
        <v>43426</v>
      </c>
      <c r="L296" s="107">
        <v>44109</v>
      </c>
      <c r="M296" s="6" t="s">
        <v>132</v>
      </c>
      <c r="N296" s="10">
        <v>8.0000000000000002E-3</v>
      </c>
      <c r="O296" s="9" t="s">
        <v>260</v>
      </c>
      <c r="P296" s="234">
        <v>0.2</v>
      </c>
      <c r="Q296" s="108"/>
      <c r="R296" s="108"/>
      <c r="S296" s="7" t="s">
        <v>264</v>
      </c>
      <c r="T296" s="6" t="s">
        <v>3484</v>
      </c>
      <c r="U296" s="6" t="s">
        <v>38</v>
      </c>
      <c r="V296" s="29" t="e">
        <f t="shared" ca="1" si="5"/>
        <v>#NAME?</v>
      </c>
      <c r="W296" s="29"/>
      <c r="X296" s="29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3007</v>
      </c>
      <c r="BH296" s="110">
        <v>0</v>
      </c>
      <c r="BI296" s="110" t="s">
        <v>3007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5">
        <v>0</v>
      </c>
      <c r="CI296" s="35">
        <v>0</v>
      </c>
      <c r="CJ296" s="35">
        <v>0</v>
      </c>
      <c r="CK296" s="35" t="e">
        <f t="array" aca="1" ref="CK296" ca="1">_xludf.XLOOKUP(C296,'PL TOTAL D0'!H:H,'PL TOTAL D0'!I:I,"")</f>
        <v>#NAME?</v>
      </c>
    </row>
    <row r="297" spans="1:89" ht="15.75" customHeight="1">
      <c r="A297" s="41" t="s">
        <v>2996</v>
      </c>
      <c r="B297" s="3" t="s">
        <v>3485</v>
      </c>
      <c r="C297" s="9">
        <v>435785</v>
      </c>
      <c r="D297" s="9" t="s">
        <v>2998</v>
      </c>
      <c r="E297" s="9" t="s">
        <v>38</v>
      </c>
      <c r="F297" s="6" t="s">
        <v>2999</v>
      </c>
      <c r="G297" s="7" t="e">
        <f t="shared" ca="1" si="4"/>
        <v>#NAME?</v>
      </c>
      <c r="H297" s="8" t="s">
        <v>218</v>
      </c>
      <c r="I297" s="29" t="s">
        <v>41</v>
      </c>
      <c r="J297" s="9" t="str">
        <f t="shared" si="3"/>
        <v>Não</v>
      </c>
      <c r="K297" s="239">
        <v>43816</v>
      </c>
      <c r="L297" s="107">
        <v>43944</v>
      </c>
      <c r="M297" s="6" t="s">
        <v>28</v>
      </c>
      <c r="N297" s="10">
        <v>1.2E-2</v>
      </c>
      <c r="O297" s="9" t="s">
        <v>41</v>
      </c>
      <c r="P297" s="234">
        <v>0</v>
      </c>
      <c r="Q297" s="108"/>
      <c r="R297" s="108"/>
      <c r="S297" s="7" t="s">
        <v>220</v>
      </c>
      <c r="T297" s="6" t="s">
        <v>3486</v>
      </c>
      <c r="U297" s="6" t="s">
        <v>124</v>
      </c>
      <c r="V297" s="29" t="e">
        <f t="shared" ca="1" si="5"/>
        <v>#NAME?</v>
      </c>
      <c r="W297" s="29"/>
      <c r="X297" s="29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3007</v>
      </c>
      <c r="BH297" s="110">
        <v>0</v>
      </c>
      <c r="BI297" s="110" t="s">
        <v>3007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5">
        <v>0</v>
      </c>
      <c r="CI297" s="35">
        <v>0</v>
      </c>
      <c r="CJ297" s="35">
        <v>0</v>
      </c>
      <c r="CK297" s="35" t="e">
        <f t="array" aca="1" ref="CK297" ca="1">_xludf.XLOOKUP(C297,'PL TOTAL D0'!H:H,'PL TOTAL D0'!I:I,"")</f>
        <v>#NAME?</v>
      </c>
    </row>
    <row r="298" spans="1:89" ht="15.75" customHeight="1">
      <c r="A298" s="41" t="s">
        <v>2996</v>
      </c>
      <c r="B298" s="14" t="s">
        <v>3487</v>
      </c>
      <c r="C298" s="9">
        <v>344424</v>
      </c>
      <c r="D298" s="9" t="s">
        <v>19</v>
      </c>
      <c r="E298" s="9" t="s">
        <v>38</v>
      </c>
      <c r="F298" s="6" t="s">
        <v>871</v>
      </c>
      <c r="G298" s="7" t="e">
        <f t="shared" ca="1" si="4"/>
        <v>#NAME?</v>
      </c>
      <c r="H298" s="8" t="s">
        <v>239</v>
      </c>
      <c r="I298" s="29" t="s">
        <v>240</v>
      </c>
      <c r="J298" s="9" t="str">
        <f t="shared" si="3"/>
        <v>Sim</v>
      </c>
      <c r="K298" s="107">
        <v>45019</v>
      </c>
      <c r="L298" s="107"/>
      <c r="M298" s="6" t="s">
        <v>420</v>
      </c>
      <c r="N298" s="10">
        <v>0.02</v>
      </c>
      <c r="O298" s="9" t="s">
        <v>29</v>
      </c>
      <c r="P298" s="234">
        <v>0.2</v>
      </c>
      <c r="Q298" s="108" t="s">
        <v>3488</v>
      </c>
      <c r="R298" s="108"/>
      <c r="S298" s="7" t="s">
        <v>220</v>
      </c>
      <c r="T298" s="6" t="s">
        <v>3489</v>
      </c>
      <c r="U298" s="6" t="s">
        <v>124</v>
      </c>
      <c r="V298" s="29" t="e">
        <f t="shared" ca="1" si="5"/>
        <v>#NAME?</v>
      </c>
      <c r="W298" s="29"/>
      <c r="X298" s="29"/>
      <c r="Y298" s="6" t="s">
        <v>330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3007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5">
        <v>0</v>
      </c>
      <c r="CI298" s="35">
        <v>0</v>
      </c>
      <c r="CJ298" s="35">
        <v>0</v>
      </c>
      <c r="CK298" s="35" t="e">
        <f t="array" aca="1" ref="CK298" ca="1">_xludf.XLOOKUP(C298,'PL TOTAL D0'!H:H,'PL TOTAL D0'!I:I,"")</f>
        <v>#NAME?</v>
      </c>
    </row>
    <row r="299" spans="1:89" ht="15.75" customHeight="1">
      <c r="A299" s="41" t="s">
        <v>2996</v>
      </c>
      <c r="B299" s="14" t="s">
        <v>3490</v>
      </c>
      <c r="C299" s="9">
        <v>259113</v>
      </c>
      <c r="D299" s="9" t="s">
        <v>2998</v>
      </c>
      <c r="E299" s="9" t="s">
        <v>38</v>
      </c>
      <c r="F299" s="6" t="s">
        <v>2999</v>
      </c>
      <c r="G299" s="7" t="e">
        <f t="shared" ca="1" si="4"/>
        <v>#NAME?</v>
      </c>
      <c r="H299" s="8" t="s">
        <v>218</v>
      </c>
      <c r="I299" s="29" t="s">
        <v>41</v>
      </c>
      <c r="J299" s="9" t="str">
        <f t="shared" si="3"/>
        <v>Não</v>
      </c>
      <c r="K299" s="107">
        <v>43563</v>
      </c>
      <c r="L299" s="107">
        <v>43922</v>
      </c>
      <c r="M299" s="6" t="s">
        <v>132</v>
      </c>
      <c r="N299" s="10">
        <v>0.02</v>
      </c>
      <c r="O299" s="9" t="s">
        <v>260</v>
      </c>
      <c r="P299" s="234">
        <v>0.2</v>
      </c>
      <c r="Q299" s="108"/>
      <c r="R299" s="108"/>
      <c r="S299" s="7" t="s">
        <v>264</v>
      </c>
      <c r="T299" s="6" t="s">
        <v>3491</v>
      </c>
      <c r="U299" s="6" t="s">
        <v>38</v>
      </c>
      <c r="V299" s="29" t="e">
        <f t="shared" ca="1" si="5"/>
        <v>#NAME?</v>
      </c>
      <c r="W299" s="29"/>
      <c r="X299" s="29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3007</v>
      </c>
      <c r="BH299" s="110">
        <v>0</v>
      </c>
      <c r="BI299" s="110" t="s">
        <v>3007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5">
        <v>0</v>
      </c>
      <c r="CI299" s="35">
        <v>0</v>
      </c>
      <c r="CJ299" s="35">
        <v>0</v>
      </c>
      <c r="CK299" s="35" t="e">
        <f t="array" aca="1" ref="CK299" ca="1">_xludf.XLOOKUP(C299,'PL TOTAL D0'!H:H,'PL TOTAL D0'!I:I,"")</f>
        <v>#NAME?</v>
      </c>
    </row>
    <row r="300" spans="1:89" ht="15.75" customHeight="1">
      <c r="A300" s="41" t="s">
        <v>2996</v>
      </c>
      <c r="B300" s="41" t="s">
        <v>3492</v>
      </c>
      <c r="C300" s="9">
        <v>319435</v>
      </c>
      <c r="D300" s="9" t="s">
        <v>19</v>
      </c>
      <c r="E300" s="9" t="s">
        <v>38</v>
      </c>
      <c r="F300" s="9" t="s">
        <v>99</v>
      </c>
      <c r="G300" s="7" t="e">
        <f t="shared" ca="1" si="4"/>
        <v>#NAME?</v>
      </c>
      <c r="H300" s="8" t="s">
        <v>239</v>
      </c>
      <c r="I300" s="29" t="s">
        <v>240</v>
      </c>
      <c r="J300" s="9" t="str">
        <f t="shared" si="3"/>
        <v>Sim</v>
      </c>
      <c r="K300" s="232">
        <v>43473</v>
      </c>
      <c r="L300" s="6"/>
      <c r="M300" s="6" t="s">
        <v>28</v>
      </c>
      <c r="N300" s="233">
        <v>5.0000000000000001E-3</v>
      </c>
      <c r="O300" s="9" t="s">
        <v>41</v>
      </c>
      <c r="P300" s="234">
        <v>0</v>
      </c>
      <c r="Q300" s="108" t="s">
        <v>3493</v>
      </c>
      <c r="R300" s="108"/>
      <c r="S300" s="7" t="s">
        <v>264</v>
      </c>
      <c r="T300" s="9" t="s">
        <v>3494</v>
      </c>
      <c r="U300" s="6" t="s">
        <v>38</v>
      </c>
      <c r="V300" s="29" t="e">
        <f t="shared" ca="1" si="5"/>
        <v>#NAME?</v>
      </c>
      <c r="W300" s="29"/>
      <c r="X300" s="29"/>
      <c r="Y300" s="6" t="s">
        <v>330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5">
        <v>0</v>
      </c>
      <c r="CI300" s="35">
        <v>40.81</v>
      </c>
      <c r="CJ300" s="35">
        <v>31.14</v>
      </c>
      <c r="CK300" s="35" t="e">
        <f t="array" aca="1" ref="CK300" ca="1">_xludf.XLOOKUP(C300,'PL TOTAL D0'!H:H,'PL TOTAL D0'!I:I,"")</f>
        <v>#NAME?</v>
      </c>
    </row>
    <row r="301" spans="1:89" ht="15.75" customHeight="1">
      <c r="A301" s="41" t="s">
        <v>2996</v>
      </c>
      <c r="B301" s="41" t="s">
        <v>3492</v>
      </c>
      <c r="C301" s="9">
        <v>577357</v>
      </c>
      <c r="D301" s="9" t="s">
        <v>19</v>
      </c>
      <c r="E301" s="9" t="s">
        <v>38</v>
      </c>
      <c r="F301" s="9" t="s">
        <v>99</v>
      </c>
      <c r="G301" s="7" t="e">
        <f t="shared" ca="1" si="4"/>
        <v>#NAME?</v>
      </c>
      <c r="H301" s="8" t="s">
        <v>239</v>
      </c>
      <c r="I301" s="29" t="s">
        <v>240</v>
      </c>
      <c r="J301" s="9" t="str">
        <f t="shared" si="3"/>
        <v>Sim</v>
      </c>
      <c r="K301" s="232">
        <v>43545</v>
      </c>
      <c r="L301" s="6"/>
      <c r="M301" s="6" t="s">
        <v>132</v>
      </c>
      <c r="N301" s="233">
        <v>0.02</v>
      </c>
      <c r="O301" s="9" t="s">
        <v>260</v>
      </c>
      <c r="P301" s="234">
        <v>0.2</v>
      </c>
      <c r="Q301" s="108" t="s">
        <v>3493</v>
      </c>
      <c r="R301" s="108"/>
      <c r="S301" s="7" t="s">
        <v>264</v>
      </c>
      <c r="T301" s="9" t="s">
        <v>3494</v>
      </c>
      <c r="U301" s="6" t="s">
        <v>38</v>
      </c>
      <c r="V301" s="29" t="e">
        <f t="shared" ca="1" si="5"/>
        <v>#NAME?</v>
      </c>
      <c r="W301" s="29"/>
      <c r="X301" s="29"/>
      <c r="Y301" s="6" t="s">
        <v>330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5">
        <v>984.86</v>
      </c>
      <c r="CI301" s="35">
        <v>876.68</v>
      </c>
      <c r="CJ301" s="35">
        <v>758.58</v>
      </c>
      <c r="CK301" s="35" t="e">
        <f t="array" aca="1" ref="CK301" ca="1">_xludf.XLOOKUP(C301,'PL TOTAL D0'!H:H,'PL TOTAL D0'!I:I,"")</f>
        <v>#NAME?</v>
      </c>
    </row>
    <row r="302" spans="1:89" ht="15.75" customHeight="1">
      <c r="A302" s="41" t="s">
        <v>2996</v>
      </c>
      <c r="B302" s="14" t="s">
        <v>3495</v>
      </c>
      <c r="C302" s="9">
        <v>379728</v>
      </c>
      <c r="D302" s="9" t="s">
        <v>19</v>
      </c>
      <c r="E302" s="9" t="s">
        <v>38</v>
      </c>
      <c r="F302" s="9" t="s">
        <v>3232</v>
      </c>
      <c r="G302" s="7" t="e">
        <f t="shared" ca="1" si="4"/>
        <v>#NAME?</v>
      </c>
      <c r="H302" s="8" t="s">
        <v>227</v>
      </c>
      <c r="I302" s="29" t="s">
        <v>41</v>
      </c>
      <c r="J302" s="9" t="str">
        <f t="shared" si="3"/>
        <v>Não</v>
      </c>
      <c r="K302" s="107">
        <v>45021</v>
      </c>
      <c r="L302" s="6"/>
      <c r="M302" s="6" t="s">
        <v>138</v>
      </c>
      <c r="N302" s="233">
        <v>1.4999999999999999E-2</v>
      </c>
      <c r="O302" s="9" t="s">
        <v>29</v>
      </c>
      <c r="P302" s="234">
        <v>0.1</v>
      </c>
      <c r="Q302" s="33"/>
      <c r="R302" s="33"/>
      <c r="S302" s="7" t="s">
        <v>220</v>
      </c>
      <c r="T302" s="6" t="s">
        <v>3496</v>
      </c>
      <c r="U302" s="6" t="s">
        <v>112</v>
      </c>
      <c r="V302" s="29" t="e">
        <f t="shared" ca="1" si="5"/>
        <v>#NAME?</v>
      </c>
      <c r="W302" s="29"/>
      <c r="X302" s="29"/>
      <c r="Y302" s="6" t="s">
        <v>330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5">
        <v>408613.6</v>
      </c>
      <c r="CI302" s="35">
        <v>406492.79</v>
      </c>
      <c r="CJ302" s="35">
        <v>417176.7</v>
      </c>
      <c r="CK302" s="35" t="e">
        <f t="array" aca="1" ref="CK302" ca="1">_xludf.XLOOKUP(C302,'PL TOTAL D0'!H:H,'PL TOTAL D0'!I:I,"")</f>
        <v>#NAME?</v>
      </c>
    </row>
    <row r="303" spans="1:89" ht="15.75" customHeight="1">
      <c r="A303" s="41" t="s">
        <v>2996</v>
      </c>
      <c r="B303" s="14" t="s">
        <v>3497</v>
      </c>
      <c r="C303" s="9">
        <v>270174</v>
      </c>
      <c r="D303" s="9" t="s">
        <v>2998</v>
      </c>
      <c r="E303" s="9" t="s">
        <v>38</v>
      </c>
      <c r="F303" s="6" t="s">
        <v>2999</v>
      </c>
      <c r="G303" s="7" t="e">
        <f t="shared" ca="1" si="4"/>
        <v>#NAME?</v>
      </c>
      <c r="H303" s="8" t="s">
        <v>218</v>
      </c>
      <c r="I303" s="29" t="s">
        <v>41</v>
      </c>
      <c r="J303" s="9" t="str">
        <f t="shared" si="3"/>
        <v>Não</v>
      </c>
      <c r="K303" s="107">
        <v>43700</v>
      </c>
      <c r="L303" s="107">
        <v>44061</v>
      </c>
      <c r="M303" s="6" t="s">
        <v>138</v>
      </c>
      <c r="N303" s="10">
        <v>0.01</v>
      </c>
      <c r="O303" s="9" t="s">
        <v>29</v>
      </c>
      <c r="P303" s="234">
        <v>0.1</v>
      </c>
      <c r="Q303" s="49"/>
      <c r="R303" s="49"/>
      <c r="S303" s="7" t="s">
        <v>220</v>
      </c>
      <c r="T303" s="6" t="s">
        <v>3498</v>
      </c>
      <c r="U303" s="6" t="s">
        <v>38</v>
      </c>
      <c r="V303" s="29" t="e">
        <f t="shared" ca="1" si="5"/>
        <v>#NAME?</v>
      </c>
      <c r="W303" s="29"/>
      <c r="X303" s="29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3007</v>
      </c>
      <c r="BH303" s="110">
        <v>0</v>
      </c>
      <c r="BI303" s="110" t="s">
        <v>3007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5">
        <v>0</v>
      </c>
      <c r="CI303" s="35">
        <v>0</v>
      </c>
      <c r="CJ303" s="35">
        <v>0</v>
      </c>
      <c r="CK303" s="35" t="e">
        <f t="array" aca="1" ref="CK303" ca="1">_xludf.XLOOKUP(C303,'PL TOTAL D0'!H:H,'PL TOTAL D0'!I:I,"")</f>
        <v>#NAME?</v>
      </c>
    </row>
    <row r="304" spans="1:89" ht="15.75" customHeight="1">
      <c r="A304" s="41" t="s">
        <v>2996</v>
      </c>
      <c r="B304" s="3" t="s">
        <v>2310</v>
      </c>
      <c r="C304" s="9">
        <v>31954</v>
      </c>
      <c r="D304" s="9" t="s">
        <v>19</v>
      </c>
      <c r="E304" s="9" t="s">
        <v>20</v>
      </c>
      <c r="F304" s="9" t="s">
        <v>290</v>
      </c>
      <c r="G304" s="7" t="e">
        <f t="shared" ca="1" si="4"/>
        <v>#NAME?</v>
      </c>
      <c r="H304" s="8" t="s">
        <v>239</v>
      </c>
      <c r="I304" s="29" t="s">
        <v>240</v>
      </c>
      <c r="J304" s="9" t="str">
        <f t="shared" si="3"/>
        <v>Não</v>
      </c>
      <c r="K304" s="232">
        <v>44266</v>
      </c>
      <c r="L304" s="7"/>
      <c r="M304" s="6" t="s">
        <v>28</v>
      </c>
      <c r="N304" s="10">
        <v>1.2E-2</v>
      </c>
      <c r="O304" s="9" t="s">
        <v>41</v>
      </c>
      <c r="P304" s="234">
        <v>0</v>
      </c>
      <c r="Q304" s="28"/>
      <c r="R304" s="108"/>
      <c r="S304" s="7" t="s">
        <v>220</v>
      </c>
      <c r="T304" s="6" t="s">
        <v>2313</v>
      </c>
      <c r="U304" s="6" t="s">
        <v>94</v>
      </c>
      <c r="V304" s="29" t="e">
        <f t="shared" ca="1" si="5"/>
        <v>#NAME?</v>
      </c>
      <c r="W304" s="29"/>
      <c r="X304" s="29"/>
      <c r="Y304" s="6" t="s">
        <v>330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5">
        <v>33.85</v>
      </c>
      <c r="CI304" s="35">
        <v>29.73</v>
      </c>
      <c r="CJ304" s="35">
        <v>25.23</v>
      </c>
      <c r="CK304" s="35" t="e">
        <f t="array" aca="1" ref="CK304" ca="1">_xludf.XLOOKUP(C304,'PL TOTAL D0'!H:H,'PL TOTAL D0'!I:I,"")</f>
        <v>#NAME?</v>
      </c>
    </row>
    <row r="305" spans="1:89" ht="15.75" customHeight="1">
      <c r="A305" s="41" t="s">
        <v>2996</v>
      </c>
      <c r="B305" s="14" t="s">
        <v>3499</v>
      </c>
      <c r="C305" s="9">
        <v>559569</v>
      </c>
      <c r="D305" s="244" t="s">
        <v>19</v>
      </c>
      <c r="E305" s="244" t="s">
        <v>20</v>
      </c>
      <c r="F305" s="244" t="s">
        <v>697</v>
      </c>
      <c r="G305" s="7" t="e">
        <f t="shared" ca="1" si="4"/>
        <v>#NAME?</v>
      </c>
      <c r="H305" s="245" t="s">
        <v>239</v>
      </c>
      <c r="I305" s="29" t="s">
        <v>41</v>
      </c>
      <c r="J305" s="9" t="str">
        <f t="shared" si="3"/>
        <v>Sim</v>
      </c>
      <c r="K305" s="246">
        <v>44599</v>
      </c>
      <c r="L305" s="247"/>
      <c r="M305" s="6" t="s">
        <v>100</v>
      </c>
      <c r="N305" s="251">
        <v>7.0000000000000001E-3</v>
      </c>
      <c r="O305" s="9" t="s">
        <v>41</v>
      </c>
      <c r="P305" s="249">
        <v>0</v>
      </c>
      <c r="Q305" s="108" t="s">
        <v>3500</v>
      </c>
      <c r="R305" s="108"/>
      <c r="S305" s="7" t="s">
        <v>220</v>
      </c>
      <c r="T305" s="6" t="s">
        <v>2322</v>
      </c>
      <c r="U305" s="6" t="s">
        <v>31</v>
      </c>
      <c r="V305" s="29" t="e">
        <f t="shared" ca="1" si="5"/>
        <v>#NAME?</v>
      </c>
      <c r="W305" s="29"/>
      <c r="X305" s="29"/>
      <c r="Y305" s="6" t="s">
        <v>330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5">
        <v>3892.44</v>
      </c>
      <c r="CI305" s="35">
        <v>3924.97</v>
      </c>
      <c r="CJ305" s="35">
        <v>3961.25</v>
      </c>
      <c r="CK305" s="35" t="e">
        <f t="array" aca="1" ref="CK305" ca="1">_xludf.XLOOKUP(C305,'PL TOTAL D0'!H:H,'PL TOTAL D0'!I:I,"")</f>
        <v>#NAME?</v>
      </c>
    </row>
    <row r="306" spans="1:89" ht="15.75" customHeight="1">
      <c r="A306" s="41" t="s">
        <v>2996</v>
      </c>
      <c r="B306" s="14" t="s">
        <v>3499</v>
      </c>
      <c r="C306" s="9">
        <v>33814</v>
      </c>
      <c r="D306" s="9" t="s">
        <v>19</v>
      </c>
      <c r="E306" s="9" t="s">
        <v>20</v>
      </c>
      <c r="F306" s="9" t="s">
        <v>697</v>
      </c>
      <c r="G306" s="7" t="e">
        <f t="shared" ca="1" si="4"/>
        <v>#NAME?</v>
      </c>
      <c r="H306" s="8" t="s">
        <v>239</v>
      </c>
      <c r="I306" s="29" t="s">
        <v>519</v>
      </c>
      <c r="J306" s="9" t="str">
        <f t="shared" si="3"/>
        <v>Sim</v>
      </c>
      <c r="K306" s="232">
        <v>44677</v>
      </c>
      <c r="L306" s="7"/>
      <c r="M306" s="6" t="s">
        <v>100</v>
      </c>
      <c r="N306" s="233">
        <v>7.0000000000000001E-3</v>
      </c>
      <c r="O306" s="9" t="s">
        <v>41</v>
      </c>
      <c r="P306" s="234">
        <v>0</v>
      </c>
      <c r="Q306" s="108" t="s">
        <v>3500</v>
      </c>
      <c r="R306" s="108"/>
      <c r="S306" s="7" t="s">
        <v>220</v>
      </c>
      <c r="T306" s="6" t="s">
        <v>2322</v>
      </c>
      <c r="U306" s="6" t="s">
        <v>31</v>
      </c>
      <c r="V306" s="29" t="e">
        <f t="shared" ca="1" si="5"/>
        <v>#NAME?</v>
      </c>
      <c r="W306" s="29"/>
      <c r="X306" s="29"/>
      <c r="Y306" s="6" t="s">
        <v>330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5">
        <v>1415802.5</v>
      </c>
      <c r="CI306" s="35">
        <v>1426560.35</v>
      </c>
      <c r="CJ306" s="35">
        <v>1439382.06</v>
      </c>
      <c r="CK306" s="35" t="e">
        <f t="array" aca="1" ref="CK306" ca="1">_xludf.XLOOKUP(C306,'PL TOTAL D0'!H:H,'PL TOTAL D0'!I:I,"")</f>
        <v>#NAME?</v>
      </c>
    </row>
    <row r="307" spans="1:89" ht="15.75" customHeight="1">
      <c r="A307" s="41" t="s">
        <v>2996</v>
      </c>
      <c r="B307" s="14" t="s">
        <v>3499</v>
      </c>
      <c r="C307" s="9">
        <v>559582</v>
      </c>
      <c r="D307" s="9" t="s">
        <v>19</v>
      </c>
      <c r="E307" s="9" t="s">
        <v>20</v>
      </c>
      <c r="F307" s="6" t="s">
        <v>697</v>
      </c>
      <c r="G307" s="7" t="e">
        <f t="shared" ca="1" si="4"/>
        <v>#NAME?</v>
      </c>
      <c r="H307" s="8" t="s">
        <v>218</v>
      </c>
      <c r="I307" s="29" t="s">
        <v>41</v>
      </c>
      <c r="J307" s="9" t="str">
        <f t="shared" si="3"/>
        <v>Não</v>
      </c>
      <c r="K307" s="6"/>
      <c r="L307" s="107">
        <v>44637</v>
      </c>
      <c r="M307" s="7" t="s">
        <v>3221</v>
      </c>
      <c r="N307" s="10">
        <v>0.01</v>
      </c>
      <c r="O307" s="9" t="s">
        <v>41</v>
      </c>
      <c r="P307" s="234">
        <v>0</v>
      </c>
      <c r="Q307" s="108"/>
      <c r="R307" s="108"/>
      <c r="S307" s="7" t="s">
        <v>220</v>
      </c>
      <c r="T307" s="6" t="s">
        <v>2322</v>
      </c>
      <c r="U307" s="6" t="s">
        <v>31</v>
      </c>
      <c r="V307" s="29" t="e">
        <f t="shared" ca="1" si="5"/>
        <v>#NAME?</v>
      </c>
      <c r="W307" s="29"/>
      <c r="X307" s="29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3007</v>
      </c>
      <c r="BH307" s="110">
        <v>0</v>
      </c>
      <c r="BI307" s="110" t="s">
        <v>3007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5">
        <v>0</v>
      </c>
      <c r="CI307" s="35">
        <v>0</v>
      </c>
      <c r="CJ307" s="35">
        <v>0</v>
      </c>
      <c r="CK307" s="35" t="e">
        <f t="array" aca="1" ref="CK307" ca="1">_xludf.XLOOKUP(C307,'PL TOTAL D0'!H:H,'PL TOTAL D0'!I:I,"")</f>
        <v>#NAME?</v>
      </c>
    </row>
    <row r="308" spans="1:89" ht="15.75" customHeight="1">
      <c r="A308" s="41" t="s">
        <v>2996</v>
      </c>
      <c r="B308" s="14" t="s">
        <v>3501</v>
      </c>
      <c r="C308" s="9">
        <v>343643</v>
      </c>
      <c r="D308" s="9" t="s">
        <v>19</v>
      </c>
      <c r="E308" s="9" t="s">
        <v>20</v>
      </c>
      <c r="F308" s="6" t="s">
        <v>3045</v>
      </c>
      <c r="G308" s="7" t="e">
        <f t="shared" ca="1" si="4"/>
        <v>#NAME?</v>
      </c>
      <c r="H308" s="8" t="s">
        <v>218</v>
      </c>
      <c r="I308" s="29" t="s">
        <v>41</v>
      </c>
      <c r="J308" s="9" t="str">
        <f t="shared" si="3"/>
        <v>Não</v>
      </c>
      <c r="K308" s="232">
        <v>44733</v>
      </c>
      <c r="L308" s="107">
        <v>44907</v>
      </c>
      <c r="M308" s="6" t="s">
        <v>100</v>
      </c>
      <c r="N308" s="10">
        <v>7.0000000000000001E-3</v>
      </c>
      <c r="O308" s="9" t="s">
        <v>41</v>
      </c>
      <c r="P308" s="234">
        <v>0</v>
      </c>
      <c r="Q308" s="108"/>
      <c r="R308" s="108"/>
      <c r="S308" s="7" t="s">
        <v>220</v>
      </c>
      <c r="T308" s="6" t="s">
        <v>3502</v>
      </c>
      <c r="U308" s="6" t="s">
        <v>3503</v>
      </c>
      <c r="V308" s="29" t="e">
        <f t="shared" ca="1" si="5"/>
        <v>#NAME?</v>
      </c>
      <c r="W308" s="29"/>
      <c r="X308" s="29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5">
        <v>0</v>
      </c>
      <c r="CI308" s="35">
        <v>0</v>
      </c>
      <c r="CJ308" s="35">
        <v>0</v>
      </c>
      <c r="CK308" s="35" t="e">
        <f t="array" aca="1" ref="CK308" ca="1">_xludf.XLOOKUP(C308,'PL TOTAL D0'!H:H,'PL TOTAL D0'!I:I,"")</f>
        <v>#NAME?</v>
      </c>
    </row>
    <row r="309" spans="1:89" ht="15.75" customHeight="1">
      <c r="A309" s="41" t="s">
        <v>2996</v>
      </c>
      <c r="B309" s="14" t="s">
        <v>3504</v>
      </c>
      <c r="C309" s="9" t="s">
        <v>3505</v>
      </c>
      <c r="D309" s="9" t="s">
        <v>19</v>
      </c>
      <c r="E309" s="9" t="s">
        <v>38</v>
      </c>
      <c r="F309" s="6" t="s">
        <v>3146</v>
      </c>
      <c r="G309" s="7" t="e">
        <f t="shared" ca="1" si="4"/>
        <v>#NAME?</v>
      </c>
      <c r="H309" s="8" t="s">
        <v>218</v>
      </c>
      <c r="I309" s="29" t="s">
        <v>41</v>
      </c>
      <c r="J309" s="9" t="str">
        <f t="shared" si="3"/>
        <v>Não</v>
      </c>
      <c r="K309" s="239">
        <v>43417</v>
      </c>
      <c r="L309" s="107">
        <v>44309</v>
      </c>
      <c r="M309" s="6" t="s">
        <v>420</v>
      </c>
      <c r="N309" s="10">
        <v>0.02</v>
      </c>
      <c r="O309" s="9" t="s">
        <v>29</v>
      </c>
      <c r="P309" s="234">
        <v>0.2</v>
      </c>
      <c r="Q309" s="49"/>
      <c r="R309" s="49"/>
      <c r="S309" s="7" t="s">
        <v>220</v>
      </c>
      <c r="T309" s="6" t="s">
        <v>3506</v>
      </c>
      <c r="U309" s="6" t="s">
        <v>38</v>
      </c>
      <c r="V309" s="29" t="e">
        <f t="shared" ca="1" si="5"/>
        <v>#NAME?</v>
      </c>
      <c r="W309" s="29"/>
      <c r="X309" s="29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3007</v>
      </c>
      <c r="BH309" s="110">
        <v>0</v>
      </c>
      <c r="BI309" s="110" t="s">
        <v>3007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5">
        <v>0</v>
      </c>
      <c r="CI309" s="35">
        <v>0</v>
      </c>
      <c r="CJ309" s="35">
        <v>0</v>
      </c>
      <c r="CK309" s="35" t="e">
        <f t="array" aca="1" ref="CK309" ca="1">_xludf.XLOOKUP(C309,'PL TOTAL D0'!H:H,'PL TOTAL D0'!I:I,"")</f>
        <v>#NAME?</v>
      </c>
    </row>
    <row r="310" spans="1:89" ht="15.75" customHeight="1">
      <c r="A310" s="41" t="s">
        <v>2996</v>
      </c>
      <c r="B310" s="14" t="s">
        <v>3504</v>
      </c>
      <c r="C310" s="9">
        <v>296589</v>
      </c>
      <c r="D310" s="9" t="s">
        <v>19</v>
      </c>
      <c r="E310" s="9" t="s">
        <v>38</v>
      </c>
      <c r="F310" s="6" t="s">
        <v>99</v>
      </c>
      <c r="G310" s="7" t="e">
        <f t="shared" ca="1" si="4"/>
        <v>#NAME?</v>
      </c>
      <c r="H310" s="8" t="s">
        <v>227</v>
      </c>
      <c r="I310" s="29" t="s">
        <v>41</v>
      </c>
      <c r="J310" s="9" t="str">
        <f t="shared" si="3"/>
        <v>Não</v>
      </c>
      <c r="K310" s="239">
        <v>45013</v>
      </c>
      <c r="L310" s="107"/>
      <c r="M310" s="6" t="s">
        <v>138</v>
      </c>
      <c r="N310" s="10">
        <v>1.4999999999999999E-2</v>
      </c>
      <c r="O310" s="9" t="s">
        <v>29</v>
      </c>
      <c r="P310" s="234">
        <v>0.1</v>
      </c>
      <c r="Q310" s="28"/>
      <c r="R310" s="108"/>
      <c r="S310" s="7" t="s">
        <v>220</v>
      </c>
      <c r="T310" s="6" t="s">
        <v>3506</v>
      </c>
      <c r="U310" s="6" t="s">
        <v>38</v>
      </c>
      <c r="V310" s="29" t="e">
        <f t="shared" ca="1" si="5"/>
        <v>#NAME?</v>
      </c>
      <c r="W310" s="29"/>
      <c r="X310" s="29"/>
      <c r="Y310" s="6" t="s">
        <v>222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5">
        <v>1015431.93</v>
      </c>
      <c r="CI310" s="35">
        <v>1099679.6599999999</v>
      </c>
      <c r="CJ310" s="35">
        <v>1088709.6000000001</v>
      </c>
      <c r="CK310" s="35" t="e">
        <f t="array" aca="1" ref="CK310" ca="1">_xludf.XLOOKUP(C310,'PL TOTAL D0'!H:H,'PL TOTAL D0'!I:I,"")</f>
        <v>#NAME?</v>
      </c>
    </row>
    <row r="311" spans="1:89" ht="15.75" customHeight="1">
      <c r="A311" s="41" t="s">
        <v>2996</v>
      </c>
      <c r="B311" s="41" t="s">
        <v>3507</v>
      </c>
      <c r="C311" s="9">
        <v>376731</v>
      </c>
      <c r="D311" s="9" t="s">
        <v>19</v>
      </c>
      <c r="E311" s="9" t="s">
        <v>38</v>
      </c>
      <c r="F311" s="6" t="s">
        <v>99</v>
      </c>
      <c r="G311" s="7" t="e">
        <f t="shared" ca="1" si="4"/>
        <v>#NAME?</v>
      </c>
      <c r="H311" s="8" t="s">
        <v>227</v>
      </c>
      <c r="I311" s="29" t="s">
        <v>41</v>
      </c>
      <c r="J311" s="9" t="str">
        <f t="shared" si="3"/>
        <v>Sim</v>
      </c>
      <c r="K311" s="239">
        <v>44998</v>
      </c>
      <c r="L311" s="107"/>
      <c r="M311" s="6" t="s">
        <v>100</v>
      </c>
      <c r="N311" s="10">
        <v>1.2E-2</v>
      </c>
      <c r="O311" s="9" t="s">
        <v>41</v>
      </c>
      <c r="P311" s="234">
        <v>0</v>
      </c>
      <c r="Q311" s="108" t="s">
        <v>3508</v>
      </c>
      <c r="R311" s="108"/>
      <c r="S311" s="7" t="s">
        <v>220</v>
      </c>
      <c r="T311" s="9" t="s">
        <v>3506</v>
      </c>
      <c r="U311" s="6" t="s">
        <v>38</v>
      </c>
      <c r="V311" s="29" t="e">
        <f t="shared" ca="1" si="5"/>
        <v>#NAME?</v>
      </c>
      <c r="W311" s="29"/>
      <c r="X311" s="29"/>
      <c r="Y311" s="6" t="s">
        <v>222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5">
        <v>424812.6</v>
      </c>
      <c r="CI311" s="35">
        <v>225509.42</v>
      </c>
      <c r="CJ311" s="35">
        <v>226450.59</v>
      </c>
      <c r="CK311" s="35" t="e">
        <f t="array" aca="1" ref="CK311" ca="1">_xludf.XLOOKUP(C311,'PL TOTAL D0'!H:H,'PL TOTAL D0'!I:I,"")</f>
        <v>#NAME?</v>
      </c>
    </row>
    <row r="312" spans="1:89" ht="15.75" customHeight="1">
      <c r="A312" s="41" t="s">
        <v>2996</v>
      </c>
      <c r="B312" s="41" t="s">
        <v>2337</v>
      </c>
      <c r="C312" s="9">
        <v>253486</v>
      </c>
      <c r="D312" s="9" t="s">
        <v>19</v>
      </c>
      <c r="E312" s="9" t="s">
        <v>38</v>
      </c>
      <c r="F312" s="9" t="s">
        <v>1068</v>
      </c>
      <c r="G312" s="7" t="e">
        <f t="shared" ca="1" si="4"/>
        <v>#NAME?</v>
      </c>
      <c r="H312" s="8" t="s">
        <v>239</v>
      </c>
      <c r="I312" s="29" t="s">
        <v>240</v>
      </c>
      <c r="J312" s="9" t="str">
        <f t="shared" si="3"/>
        <v>Sim</v>
      </c>
      <c r="K312" s="232">
        <v>43620</v>
      </c>
      <c r="L312" s="7"/>
      <c r="M312" s="6" t="s">
        <v>138</v>
      </c>
      <c r="N312" s="10">
        <v>1.4999999999999999E-2</v>
      </c>
      <c r="O312" s="9" t="s">
        <v>41</v>
      </c>
      <c r="P312" s="234">
        <v>0</v>
      </c>
      <c r="Q312" s="108" t="s">
        <v>3509</v>
      </c>
      <c r="R312" s="108" t="s">
        <v>3089</v>
      </c>
      <c r="S312" s="7" t="s">
        <v>220</v>
      </c>
      <c r="T312" s="9" t="s">
        <v>2339</v>
      </c>
      <c r="U312" s="6" t="s">
        <v>38</v>
      </c>
      <c r="V312" s="29" t="e">
        <f t="shared" ca="1" si="5"/>
        <v>#NAME?</v>
      </c>
      <c r="W312" s="29"/>
      <c r="X312" s="29"/>
      <c r="Y312" s="6" t="s">
        <v>330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5">
        <v>435.07</v>
      </c>
      <c r="CI312" s="35">
        <v>408.01</v>
      </c>
      <c r="CJ312" s="35">
        <v>372.19</v>
      </c>
      <c r="CK312" s="35" t="e">
        <f t="array" aca="1" ref="CK312" ca="1">_xludf.XLOOKUP(C312,'PL TOTAL D0'!H:H,'PL TOTAL D0'!I:I,"")</f>
        <v>#NAME?</v>
      </c>
    </row>
    <row r="313" spans="1:89" ht="15.75" customHeight="1">
      <c r="A313" s="41" t="s">
        <v>2996</v>
      </c>
      <c r="B313" s="3" t="s">
        <v>2355</v>
      </c>
      <c r="C313" s="9">
        <v>35132</v>
      </c>
      <c r="D313" s="9" t="s">
        <v>19</v>
      </c>
      <c r="E313" s="9" t="s">
        <v>20</v>
      </c>
      <c r="F313" s="9" t="s">
        <v>290</v>
      </c>
      <c r="G313" s="7" t="e">
        <f t="shared" ca="1" si="4"/>
        <v>#NAME?</v>
      </c>
      <c r="H313" s="8" t="s">
        <v>239</v>
      </c>
      <c r="I313" s="29" t="s">
        <v>240</v>
      </c>
      <c r="J313" s="9" t="str">
        <f t="shared" si="3"/>
        <v>Não</v>
      </c>
      <c r="K313" s="232">
        <v>44319</v>
      </c>
      <c r="L313" s="7"/>
      <c r="M313" s="6" t="s">
        <v>420</v>
      </c>
      <c r="N313" s="31">
        <v>0.02</v>
      </c>
      <c r="O313" s="9" t="s">
        <v>29</v>
      </c>
      <c r="P313" s="234">
        <v>0.2</v>
      </c>
      <c r="Q313" s="33"/>
      <c r="R313" s="33"/>
      <c r="S313" s="7" t="s">
        <v>220</v>
      </c>
      <c r="T313" s="6" t="s">
        <v>2357</v>
      </c>
      <c r="U313" s="6" t="s">
        <v>94</v>
      </c>
      <c r="V313" s="29" t="e">
        <f t="shared" ca="1" si="5"/>
        <v>#NAME?</v>
      </c>
      <c r="W313" s="29"/>
      <c r="X313" s="29"/>
      <c r="Y313" s="6" t="s">
        <v>222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5">
        <v>397.51</v>
      </c>
      <c r="CI313" s="35">
        <v>397.51</v>
      </c>
      <c r="CJ313" s="35">
        <v>397.51</v>
      </c>
      <c r="CK313" s="35" t="e">
        <f t="array" aca="1" ref="CK313" ca="1">_xludf.XLOOKUP(C313,'PL TOTAL D0'!H:H,'PL TOTAL D0'!I:I,"")</f>
        <v>#NAME?</v>
      </c>
    </row>
    <row r="314" spans="1:89" ht="15.75" customHeight="1">
      <c r="A314" s="41" t="s">
        <v>2996</v>
      </c>
      <c r="B314" s="14" t="s">
        <v>3510</v>
      </c>
      <c r="C314" s="9">
        <v>378873</v>
      </c>
      <c r="D314" s="9" t="s">
        <v>19</v>
      </c>
      <c r="E314" s="9" t="s">
        <v>38</v>
      </c>
      <c r="F314" s="9" t="s">
        <v>164</v>
      </c>
      <c r="G314" s="7" t="e">
        <f t="shared" ca="1" si="4"/>
        <v>#NAME?</v>
      </c>
      <c r="H314" s="8" t="s">
        <v>239</v>
      </c>
      <c r="I314" s="29" t="s">
        <v>240</v>
      </c>
      <c r="J314" s="9" t="str">
        <f t="shared" si="3"/>
        <v>Não</v>
      </c>
      <c r="K314" s="232">
        <v>45013</v>
      </c>
      <c r="L314" s="7"/>
      <c r="M314" s="6" t="s">
        <v>132</v>
      </c>
      <c r="N314" s="10">
        <v>2.5000000000000001E-2</v>
      </c>
      <c r="O314" s="9" t="s">
        <v>260</v>
      </c>
      <c r="P314" s="234">
        <v>0.2</v>
      </c>
      <c r="Q314" s="108"/>
      <c r="R314" s="108"/>
      <c r="S314" s="7" t="s">
        <v>220</v>
      </c>
      <c r="T314" s="6" t="s">
        <v>3511</v>
      </c>
      <c r="U314" s="6" t="s">
        <v>955</v>
      </c>
      <c r="V314" s="29" t="e">
        <f t="shared" ca="1" si="5"/>
        <v>#NAME?</v>
      </c>
      <c r="W314" s="29"/>
      <c r="X314" s="29"/>
      <c r="Y314" s="6" t="s">
        <v>222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5">
        <v>341630.18</v>
      </c>
      <c r="CI314" s="35">
        <v>172091.87</v>
      </c>
      <c r="CJ314" s="35">
        <v>2955.19</v>
      </c>
      <c r="CK314" s="35" t="e">
        <f t="array" aca="1" ref="CK314" ca="1">_xludf.XLOOKUP(C314,'PL TOTAL D0'!H:H,'PL TOTAL D0'!I:I,"")</f>
        <v>#NAME?</v>
      </c>
    </row>
    <row r="315" spans="1:89" ht="15.75" customHeight="1">
      <c r="A315" s="41" t="s">
        <v>2996</v>
      </c>
      <c r="B315" s="14" t="s">
        <v>3510</v>
      </c>
      <c r="C315" s="9">
        <v>378997</v>
      </c>
      <c r="D315" s="9" t="s">
        <v>19</v>
      </c>
      <c r="E315" s="9" t="s">
        <v>38</v>
      </c>
      <c r="F315" s="9" t="s">
        <v>164</v>
      </c>
      <c r="G315" s="7" t="e">
        <f t="shared" ca="1" si="4"/>
        <v>#NAME?</v>
      </c>
      <c r="H315" s="8" t="s">
        <v>239</v>
      </c>
      <c r="I315" s="29" t="s">
        <v>240</v>
      </c>
      <c r="J315" s="9" t="str">
        <f t="shared" si="3"/>
        <v>Não</v>
      </c>
      <c r="K315" s="232">
        <v>45013</v>
      </c>
      <c r="L315" s="7"/>
      <c r="M315" s="6" t="s">
        <v>100</v>
      </c>
      <c r="N315" s="10">
        <v>0.01</v>
      </c>
      <c r="O315" s="9" t="s">
        <v>41</v>
      </c>
      <c r="P315" s="234">
        <v>0</v>
      </c>
      <c r="Q315" s="108"/>
      <c r="R315" s="108"/>
      <c r="S315" s="7" t="s">
        <v>220</v>
      </c>
      <c r="T315" s="6" t="s">
        <v>3511</v>
      </c>
      <c r="U315" s="6" t="s">
        <v>955</v>
      </c>
      <c r="V315" s="29" t="e">
        <f t="shared" ca="1" si="5"/>
        <v>#NAME?</v>
      </c>
      <c r="W315" s="29"/>
      <c r="X315" s="29"/>
      <c r="Y315" s="6" t="s">
        <v>222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5">
        <v>109875.59</v>
      </c>
      <c r="CI315" s="35">
        <v>79651.199999999997</v>
      </c>
      <c r="CJ315" s="35">
        <v>0</v>
      </c>
      <c r="CK315" s="35" t="e">
        <f t="array" aca="1" ref="CK315" ca="1">_xludf.XLOOKUP(C315,'PL TOTAL D0'!H:H,'PL TOTAL D0'!I:I,"")</f>
        <v>#NAME?</v>
      </c>
    </row>
    <row r="316" spans="1:89" ht="15.75" customHeight="1">
      <c r="A316" s="41" t="s">
        <v>2996</v>
      </c>
      <c r="B316" s="3" t="s">
        <v>2374</v>
      </c>
      <c r="C316" s="9">
        <v>48619</v>
      </c>
      <c r="D316" s="9" t="s">
        <v>19</v>
      </c>
      <c r="E316" s="9" t="s">
        <v>20</v>
      </c>
      <c r="F316" s="9" t="s">
        <v>290</v>
      </c>
      <c r="G316" s="7" t="e">
        <f t="shared" ca="1" si="4"/>
        <v>#NAME?</v>
      </c>
      <c r="H316" s="8" t="s">
        <v>239</v>
      </c>
      <c r="I316" s="29" t="s">
        <v>240</v>
      </c>
      <c r="J316" s="9" t="str">
        <f t="shared" si="3"/>
        <v>Sim</v>
      </c>
      <c r="K316" s="232">
        <v>44280</v>
      </c>
      <c r="L316" s="7"/>
      <c r="M316" s="6" t="s">
        <v>138</v>
      </c>
      <c r="N316" s="10">
        <v>1.4999999999999999E-2</v>
      </c>
      <c r="O316" s="9" t="s">
        <v>29</v>
      </c>
      <c r="P316" s="234">
        <v>0.1</v>
      </c>
      <c r="Q316" s="108" t="s">
        <v>3512</v>
      </c>
      <c r="R316" s="108"/>
      <c r="S316" s="7" t="s">
        <v>220</v>
      </c>
      <c r="T316" s="6" t="s">
        <v>2377</v>
      </c>
      <c r="U316" s="6" t="s">
        <v>112</v>
      </c>
      <c r="V316" s="29" t="e">
        <f t="shared" ca="1" si="5"/>
        <v>#NAME?</v>
      </c>
      <c r="W316" s="29"/>
      <c r="X316" s="29"/>
      <c r="Y316" s="6" t="s">
        <v>222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5">
        <v>0</v>
      </c>
      <c r="CI316" s="35">
        <v>0</v>
      </c>
      <c r="CJ316" s="35">
        <v>0</v>
      </c>
      <c r="CK316" s="35" t="e">
        <f t="array" aca="1" ref="CK316" ca="1">_xludf.XLOOKUP(C316,'PL TOTAL D0'!H:H,'PL TOTAL D0'!I:I,"")</f>
        <v>#NAME?</v>
      </c>
    </row>
    <row r="317" spans="1:89" ht="15.75" customHeight="1">
      <c r="A317" s="41" t="s">
        <v>2996</v>
      </c>
      <c r="B317" s="3" t="s">
        <v>2374</v>
      </c>
      <c r="C317" s="9">
        <v>85179</v>
      </c>
      <c r="D317" s="9" t="s">
        <v>19</v>
      </c>
      <c r="E317" s="9" t="s">
        <v>20</v>
      </c>
      <c r="F317" s="9" t="s">
        <v>290</v>
      </c>
      <c r="G317" s="7" t="e">
        <f t="shared" ca="1" si="4"/>
        <v>#NAME?</v>
      </c>
      <c r="H317" s="8" t="s">
        <v>239</v>
      </c>
      <c r="I317" s="29" t="s">
        <v>240</v>
      </c>
      <c r="J317" s="9" t="str">
        <f t="shared" si="3"/>
        <v>Não</v>
      </c>
      <c r="K317" s="30">
        <v>44382</v>
      </c>
      <c r="L317" s="7"/>
      <c r="M317" s="6" t="s">
        <v>138</v>
      </c>
      <c r="N317" s="10">
        <v>1.4999999999999999E-2</v>
      </c>
      <c r="O317" s="9" t="s">
        <v>29</v>
      </c>
      <c r="P317" s="234">
        <v>0.1</v>
      </c>
      <c r="Q317" s="47"/>
      <c r="R317" s="108" t="s">
        <v>3513</v>
      </c>
      <c r="S317" s="7" t="s">
        <v>220</v>
      </c>
      <c r="T317" s="6" t="s">
        <v>2377</v>
      </c>
      <c r="U317" s="6" t="s">
        <v>112</v>
      </c>
      <c r="V317" s="29" t="e">
        <f t="shared" ca="1" si="5"/>
        <v>#NAME?</v>
      </c>
      <c r="W317" s="29"/>
      <c r="X317" s="29"/>
      <c r="Y317" s="6" t="s">
        <v>330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5">
        <v>0</v>
      </c>
      <c r="CI317" s="35">
        <v>0</v>
      </c>
      <c r="CJ317" s="35">
        <v>0</v>
      </c>
      <c r="CK317" s="35" t="e">
        <f t="array" aca="1" ref="CK317" ca="1">_xludf.XLOOKUP(C317,'PL TOTAL D0'!H:H,'PL TOTAL D0'!I:I,"")</f>
        <v>#NAME?</v>
      </c>
    </row>
    <row r="318" spans="1:89" ht="15.75" customHeight="1">
      <c r="A318" s="41" t="s">
        <v>2996</v>
      </c>
      <c r="B318" s="3" t="s">
        <v>3514</v>
      </c>
      <c r="C318" s="9">
        <v>334022</v>
      </c>
      <c r="D318" s="9" t="s">
        <v>19</v>
      </c>
      <c r="E318" s="9" t="s">
        <v>20</v>
      </c>
      <c r="F318" s="9" t="s">
        <v>339</v>
      </c>
      <c r="G318" s="7" t="e">
        <f t="shared" ca="1" si="4"/>
        <v>#NAME?</v>
      </c>
      <c r="H318" s="8" t="s">
        <v>239</v>
      </c>
      <c r="I318" s="29" t="s">
        <v>240</v>
      </c>
      <c r="J318" s="9" t="str">
        <f t="shared" si="3"/>
        <v>Não</v>
      </c>
      <c r="K318" s="30">
        <v>44389</v>
      </c>
      <c r="L318" s="7"/>
      <c r="M318" s="6" t="s">
        <v>138</v>
      </c>
      <c r="N318" s="10">
        <v>1.4999999999999999E-2</v>
      </c>
      <c r="O318" s="9" t="s">
        <v>29</v>
      </c>
      <c r="P318" s="234">
        <v>0.1</v>
      </c>
      <c r="Q318" s="33"/>
      <c r="R318" s="33"/>
      <c r="S318" s="7" t="s">
        <v>220</v>
      </c>
      <c r="T318" s="6" t="s">
        <v>2384</v>
      </c>
      <c r="U318" s="7" t="s">
        <v>955</v>
      </c>
      <c r="V318" s="29" t="e">
        <f t="shared" ca="1" si="5"/>
        <v>#NAME?</v>
      </c>
      <c r="W318" s="29"/>
      <c r="X318" s="29"/>
      <c r="Y318" s="6" t="s">
        <v>330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5">
        <v>0</v>
      </c>
      <c r="CI318" s="35">
        <v>0</v>
      </c>
      <c r="CJ318" s="35">
        <v>0</v>
      </c>
      <c r="CK318" s="35" t="e">
        <f t="array" aca="1" ref="CK318" ca="1">_xludf.XLOOKUP(C318,'PL TOTAL D0'!H:H,'PL TOTAL D0'!I:I,"")</f>
        <v>#NAME?</v>
      </c>
    </row>
    <row r="319" spans="1:89" ht="15.75" customHeight="1">
      <c r="A319" s="41" t="s">
        <v>2996</v>
      </c>
      <c r="B319" s="3" t="s">
        <v>3515</v>
      </c>
      <c r="C319" s="9">
        <v>338425</v>
      </c>
      <c r="D319" s="244" t="s">
        <v>19</v>
      </c>
      <c r="E319" s="244" t="s">
        <v>38</v>
      </c>
      <c r="F319" s="9" t="s">
        <v>99</v>
      </c>
      <c r="G319" s="7" t="e">
        <f t="shared" ca="1" si="4"/>
        <v>#NAME?</v>
      </c>
      <c r="H319" s="245" t="s">
        <v>239</v>
      </c>
      <c r="I319" s="29" t="s">
        <v>240</v>
      </c>
      <c r="J319" s="9" t="str">
        <f t="shared" si="3"/>
        <v>Não</v>
      </c>
      <c r="K319" s="246">
        <v>43564</v>
      </c>
      <c r="L319" s="7"/>
      <c r="M319" s="247" t="s">
        <v>420</v>
      </c>
      <c r="N319" s="248">
        <v>0.02</v>
      </c>
      <c r="O319" s="244"/>
      <c r="P319" s="249"/>
      <c r="Q319" s="47"/>
      <c r="R319" s="108" t="s">
        <v>3516</v>
      </c>
      <c r="S319" s="7" t="s">
        <v>220</v>
      </c>
      <c r="T319" s="6" t="s">
        <v>3517</v>
      </c>
      <c r="U319" s="6" t="s">
        <v>38</v>
      </c>
      <c r="V319" s="29" t="e">
        <f t="shared" ca="1" si="5"/>
        <v>#NAME?</v>
      </c>
      <c r="W319" s="29"/>
      <c r="X319" s="29"/>
      <c r="Y319" s="6" t="s">
        <v>330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5">
        <v>14020.59</v>
      </c>
      <c r="CI319" s="35">
        <v>197.39</v>
      </c>
      <c r="CJ319" s="35">
        <v>173.81</v>
      </c>
      <c r="CK319" s="35" t="e">
        <f t="array" aca="1" ref="CK319" ca="1">_xludf.XLOOKUP(C319,'PL TOTAL D0'!H:H,'PL TOTAL D0'!I:I,"")</f>
        <v>#NAME?</v>
      </c>
    </row>
    <row r="320" spans="1:89" ht="15.75" customHeight="1">
      <c r="A320" s="41" t="s">
        <v>2996</v>
      </c>
      <c r="B320" s="3" t="s">
        <v>3518</v>
      </c>
      <c r="C320" s="9">
        <v>450254</v>
      </c>
      <c r="D320" s="9" t="s">
        <v>2998</v>
      </c>
      <c r="E320" s="9" t="s">
        <v>38</v>
      </c>
      <c r="F320" s="9" t="s">
        <v>2999</v>
      </c>
      <c r="G320" s="7" t="e">
        <f t="shared" ca="1" si="4"/>
        <v>#NAME?</v>
      </c>
      <c r="H320" s="8" t="s">
        <v>239</v>
      </c>
      <c r="I320" s="29" t="s">
        <v>240</v>
      </c>
      <c r="J320" s="9" t="str">
        <f t="shared" si="3"/>
        <v>Não</v>
      </c>
      <c r="K320" s="232">
        <v>43894</v>
      </c>
      <c r="L320" s="6"/>
      <c r="M320" s="6" t="s">
        <v>28</v>
      </c>
      <c r="N320" s="10">
        <v>1.2E-2</v>
      </c>
      <c r="O320" s="9" t="s">
        <v>41</v>
      </c>
      <c r="P320" s="234">
        <v>0</v>
      </c>
      <c r="Q320" s="108"/>
      <c r="R320" s="108"/>
      <c r="S320" s="7" t="s">
        <v>220</v>
      </c>
      <c r="T320" s="6" t="s">
        <v>3519</v>
      </c>
      <c r="U320" s="6" t="s">
        <v>38</v>
      </c>
      <c r="V320" s="29" t="e">
        <f t="shared" ca="1" si="5"/>
        <v>#NAME?</v>
      </c>
      <c r="W320" s="29"/>
      <c r="X320" s="29"/>
      <c r="Y320" s="6" t="s">
        <v>330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5">
        <v>0</v>
      </c>
      <c r="CI320" s="35">
        <v>0</v>
      </c>
      <c r="CJ320" s="35">
        <v>0</v>
      </c>
      <c r="CK320" s="35" t="e">
        <f t="array" aca="1" ref="CK320" ca="1">_xludf.XLOOKUP(C320,'PL TOTAL D0'!H:H,'PL TOTAL D0'!I:I,"")</f>
        <v>#NAME?</v>
      </c>
    </row>
    <row r="321" spans="1:89" ht="15.75" customHeight="1">
      <c r="A321" s="41" t="s">
        <v>2996</v>
      </c>
      <c r="B321" s="3" t="s">
        <v>3520</v>
      </c>
      <c r="C321" s="9">
        <v>49251</v>
      </c>
      <c r="D321" s="9" t="s">
        <v>19</v>
      </c>
      <c r="E321" s="9" t="s">
        <v>20</v>
      </c>
      <c r="F321" s="6" t="s">
        <v>339</v>
      </c>
      <c r="G321" s="7" t="e">
        <f t="shared" ca="1" si="4"/>
        <v>#NAME?</v>
      </c>
      <c r="H321" s="8" t="s">
        <v>218</v>
      </c>
      <c r="I321" s="29" t="s">
        <v>41</v>
      </c>
      <c r="J321" s="9" t="str">
        <f t="shared" si="3"/>
        <v>Não</v>
      </c>
      <c r="K321" s="107">
        <v>44279</v>
      </c>
      <c r="L321" s="30">
        <v>44602</v>
      </c>
      <c r="M321" s="6" t="s">
        <v>138</v>
      </c>
      <c r="N321" s="10">
        <v>1.4999999999999999E-2</v>
      </c>
      <c r="O321" s="9" t="s">
        <v>29</v>
      </c>
      <c r="P321" s="234">
        <v>0.1</v>
      </c>
      <c r="Q321" s="108"/>
      <c r="R321" s="108"/>
      <c r="S321" s="7" t="s">
        <v>220</v>
      </c>
      <c r="T321" s="6" t="s">
        <v>3521</v>
      </c>
      <c r="U321" s="6" t="s">
        <v>94</v>
      </c>
      <c r="V321" s="29" t="e">
        <f t="shared" ca="1" si="5"/>
        <v>#NAME?</v>
      </c>
      <c r="W321" s="29"/>
      <c r="X321" s="29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3007</v>
      </c>
      <c r="BH321" s="110">
        <v>0</v>
      </c>
      <c r="BI321" s="110" t="s">
        <v>3007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5">
        <v>0</v>
      </c>
      <c r="CI321" s="35">
        <v>0</v>
      </c>
      <c r="CJ321" s="35">
        <v>0</v>
      </c>
      <c r="CK321" s="35" t="e">
        <f t="array" aca="1" ref="CK321" ca="1">_xludf.XLOOKUP(C321,'PL TOTAL D0'!H:H,'PL TOTAL D0'!I:I,"")</f>
        <v>#NAME?</v>
      </c>
    </row>
    <row r="322" spans="1:89" ht="15.75" customHeight="1">
      <c r="A322" s="41" t="s">
        <v>2996</v>
      </c>
      <c r="B322" s="14" t="s">
        <v>3522</v>
      </c>
      <c r="C322" s="9">
        <v>424800</v>
      </c>
      <c r="D322" s="9" t="s">
        <v>2998</v>
      </c>
      <c r="E322" s="9" t="s">
        <v>38</v>
      </c>
      <c r="F322" s="6" t="s">
        <v>2999</v>
      </c>
      <c r="G322" s="7" t="e">
        <f t="shared" ca="1" si="4"/>
        <v>#NAME?</v>
      </c>
      <c r="H322" s="8" t="s">
        <v>218</v>
      </c>
      <c r="I322" s="29" t="s">
        <v>41</v>
      </c>
      <c r="J322" s="9" t="str">
        <f t="shared" si="3"/>
        <v>Não</v>
      </c>
      <c r="K322" s="107">
        <v>43668</v>
      </c>
      <c r="L322" s="261">
        <v>44044</v>
      </c>
      <c r="M322" s="6" t="s">
        <v>138</v>
      </c>
      <c r="N322" s="10">
        <v>0.01</v>
      </c>
      <c r="O322" s="9" t="s">
        <v>29</v>
      </c>
      <c r="P322" s="234">
        <v>0.1</v>
      </c>
      <c r="Q322" s="258"/>
      <c r="R322" s="108"/>
      <c r="S322" s="7" t="s">
        <v>220</v>
      </c>
      <c r="T322" s="6" t="s">
        <v>3523</v>
      </c>
      <c r="U322" s="6" t="s">
        <v>38</v>
      </c>
      <c r="V322" s="29" t="e">
        <f t="shared" ca="1" si="5"/>
        <v>#NAME?</v>
      </c>
      <c r="W322" s="29"/>
      <c r="X322" s="29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3007</v>
      </c>
      <c r="BH322" s="110">
        <v>0</v>
      </c>
      <c r="BI322" s="110" t="s">
        <v>3007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5">
        <v>0</v>
      </c>
      <c r="CI322" s="35">
        <v>0</v>
      </c>
      <c r="CJ322" s="35">
        <v>0</v>
      </c>
      <c r="CK322" s="35" t="e">
        <f t="array" aca="1" ref="CK322" ca="1">_xludf.XLOOKUP(C322,'PL TOTAL D0'!H:H,'PL TOTAL D0'!I:I,"")</f>
        <v>#NAME?</v>
      </c>
    </row>
    <row r="323" spans="1:89" ht="15.75" customHeight="1">
      <c r="A323" s="41" t="s">
        <v>2996</v>
      </c>
      <c r="B323" s="14" t="s">
        <v>2426</v>
      </c>
      <c r="C323" s="9">
        <v>362762</v>
      </c>
      <c r="D323" s="9" t="s">
        <v>19</v>
      </c>
      <c r="E323" s="9" t="s">
        <v>20</v>
      </c>
      <c r="F323" s="6" t="s">
        <v>290</v>
      </c>
      <c r="G323" s="7" t="e">
        <f t="shared" ca="1" si="4"/>
        <v>#NAME?</v>
      </c>
      <c r="H323" s="8" t="s">
        <v>239</v>
      </c>
      <c r="I323" s="29" t="s">
        <v>240</v>
      </c>
      <c r="J323" s="9" t="str">
        <f t="shared" si="3"/>
        <v>Não</v>
      </c>
      <c r="K323" s="107">
        <v>44844</v>
      </c>
      <c r="L323" s="261"/>
      <c r="M323" s="6" t="s">
        <v>100</v>
      </c>
      <c r="N323" s="10">
        <v>0.01</v>
      </c>
      <c r="O323" s="9" t="s">
        <v>41</v>
      </c>
      <c r="P323" s="234">
        <v>0</v>
      </c>
      <c r="Q323" s="108"/>
      <c r="R323" s="108"/>
      <c r="S323" s="7" t="s">
        <v>220</v>
      </c>
      <c r="T323" s="6" t="s">
        <v>2428</v>
      </c>
      <c r="U323" s="6" t="s">
        <v>94</v>
      </c>
      <c r="V323" s="29" t="e">
        <f t="shared" ca="1" si="5"/>
        <v>#NAME?</v>
      </c>
      <c r="W323" s="29"/>
      <c r="X323" s="29"/>
      <c r="Y323" s="6" t="s">
        <v>330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5">
        <v>0</v>
      </c>
      <c r="CI323" s="35">
        <v>0</v>
      </c>
      <c r="CJ323" s="35">
        <v>0</v>
      </c>
      <c r="CK323" s="35" t="e">
        <f t="array" aca="1" ref="CK323" ca="1">_xludf.XLOOKUP(C323,'PL TOTAL D0'!H:H,'PL TOTAL D0'!I:I,"")</f>
        <v>#NAME?</v>
      </c>
    </row>
    <row r="324" spans="1:89" ht="15.75" customHeight="1">
      <c r="A324" s="41" t="s">
        <v>2996</v>
      </c>
      <c r="B324" s="106" t="s">
        <v>3524</v>
      </c>
      <c r="C324" s="9">
        <v>45860</v>
      </c>
      <c r="D324" s="9" t="s">
        <v>19</v>
      </c>
      <c r="E324" s="9" t="s">
        <v>20</v>
      </c>
      <c r="F324" s="9" t="s">
        <v>339</v>
      </c>
      <c r="G324" s="7" t="e">
        <f t="shared" ca="1" si="4"/>
        <v>#NAME?</v>
      </c>
      <c r="H324" s="8" t="s">
        <v>239</v>
      </c>
      <c r="I324" s="29" t="s">
        <v>240</v>
      </c>
      <c r="J324" s="9" t="str">
        <f t="shared" si="3"/>
        <v>Não</v>
      </c>
      <c r="K324" s="232">
        <v>44279</v>
      </c>
      <c r="L324" s="7"/>
      <c r="M324" s="6" t="s">
        <v>138</v>
      </c>
      <c r="N324" s="10">
        <v>1.4999999999999999E-2</v>
      </c>
      <c r="O324" s="9" t="s">
        <v>29</v>
      </c>
      <c r="P324" s="234">
        <v>0.1</v>
      </c>
      <c r="Q324" s="108"/>
      <c r="R324" s="108"/>
      <c r="S324" s="7" t="s">
        <v>220</v>
      </c>
      <c r="T324" s="9" t="s">
        <v>3525</v>
      </c>
      <c r="U324" s="6" t="s">
        <v>94</v>
      </c>
      <c r="V324" s="29" t="e">
        <f t="shared" ca="1" si="5"/>
        <v>#NAME?</v>
      </c>
      <c r="W324" s="29"/>
      <c r="X324" s="29"/>
      <c r="Y324" s="6" t="s">
        <v>330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3007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5">
        <v>0</v>
      </c>
      <c r="CI324" s="35">
        <v>0</v>
      </c>
      <c r="CJ324" s="35">
        <v>0</v>
      </c>
      <c r="CK324" s="35" t="e">
        <f t="array" aca="1" ref="CK324" ca="1">_xludf.XLOOKUP(C324,'PL TOTAL D0'!H:H,'PL TOTAL D0'!I:I,"")</f>
        <v>#NAME?</v>
      </c>
    </row>
    <row r="325" spans="1:89" ht="15.75" customHeight="1">
      <c r="A325" s="41" t="s">
        <v>2996</v>
      </c>
      <c r="B325" s="14" t="s">
        <v>3526</v>
      </c>
      <c r="C325" s="9">
        <v>39176</v>
      </c>
      <c r="D325" s="9" t="s">
        <v>2998</v>
      </c>
      <c r="E325" s="9" t="s">
        <v>38</v>
      </c>
      <c r="F325" s="6" t="s">
        <v>3005</v>
      </c>
      <c r="G325" s="7" t="e">
        <f t="shared" ca="1" si="4"/>
        <v>#NAME?</v>
      </c>
      <c r="H325" s="8" t="s">
        <v>218</v>
      </c>
      <c r="I325" s="29" t="s">
        <v>41</v>
      </c>
      <c r="J325" s="9" t="str">
        <f t="shared" si="3"/>
        <v>Não</v>
      </c>
      <c r="K325" s="107">
        <v>43865</v>
      </c>
      <c r="L325" s="107">
        <v>44631</v>
      </c>
      <c r="M325" s="6" t="s">
        <v>138</v>
      </c>
      <c r="N325" s="10">
        <v>1.4999999999999999E-2</v>
      </c>
      <c r="O325" s="9" t="s">
        <v>29</v>
      </c>
      <c r="P325" s="234">
        <v>0.1</v>
      </c>
      <c r="Q325" s="108"/>
      <c r="R325" s="108"/>
      <c r="S325" s="7" t="s">
        <v>220</v>
      </c>
      <c r="T325" s="6" t="s">
        <v>3527</v>
      </c>
      <c r="U325" s="6" t="s">
        <v>38</v>
      </c>
      <c r="V325" s="29" t="e">
        <f t="shared" ca="1" si="5"/>
        <v>#NAME?</v>
      </c>
      <c r="W325" s="29"/>
      <c r="X325" s="29"/>
      <c r="Y325" s="6" t="s">
        <v>330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5">
        <v>0</v>
      </c>
      <c r="CI325" s="35">
        <v>0</v>
      </c>
      <c r="CJ325" s="35">
        <v>0</v>
      </c>
      <c r="CK325" s="35" t="e">
        <f t="array" aca="1" ref="CK325" ca="1">_xludf.XLOOKUP(C325,'PL TOTAL D0'!H:H,'PL TOTAL D0'!I:I,"")</f>
        <v>#NAME?</v>
      </c>
    </row>
    <row r="326" spans="1:89" ht="15.75" customHeight="1">
      <c r="A326" s="41" t="s">
        <v>2996</v>
      </c>
      <c r="B326" s="14" t="s">
        <v>3528</v>
      </c>
      <c r="C326" s="9">
        <v>445568</v>
      </c>
      <c r="D326" s="9" t="s">
        <v>2998</v>
      </c>
      <c r="E326" s="9" t="s">
        <v>38</v>
      </c>
      <c r="F326" s="6" t="s">
        <v>2999</v>
      </c>
      <c r="G326" s="7" t="e">
        <f t="shared" ca="1" si="4"/>
        <v>#NAME?</v>
      </c>
      <c r="H326" s="8" t="s">
        <v>218</v>
      </c>
      <c r="I326" s="29" t="s">
        <v>41</v>
      </c>
      <c r="J326" s="9" t="str">
        <f t="shared" si="3"/>
        <v>Não</v>
      </c>
      <c r="K326" s="107">
        <v>43840</v>
      </c>
      <c r="L326" s="239">
        <v>44153</v>
      </c>
      <c r="M326" s="6" t="s">
        <v>28</v>
      </c>
      <c r="N326" s="10">
        <v>1.2E-2</v>
      </c>
      <c r="O326" s="9" t="s">
        <v>41</v>
      </c>
      <c r="P326" s="234">
        <v>0</v>
      </c>
      <c r="Q326" s="108"/>
      <c r="R326" s="108"/>
      <c r="S326" s="7" t="s">
        <v>220</v>
      </c>
      <c r="T326" s="6" t="s">
        <v>3153</v>
      </c>
      <c r="U326" s="6" t="s">
        <v>38</v>
      </c>
      <c r="V326" s="29" t="e">
        <f t="shared" ca="1" si="5"/>
        <v>#NAME?</v>
      </c>
      <c r="W326" s="29"/>
      <c r="X326" s="29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3007</v>
      </c>
      <c r="BH326" s="110">
        <v>0</v>
      </c>
      <c r="BI326" s="110" t="s">
        <v>3007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5">
        <v>0</v>
      </c>
      <c r="CI326" s="35">
        <v>0</v>
      </c>
      <c r="CJ326" s="35">
        <v>0</v>
      </c>
      <c r="CK326" s="35" t="e">
        <f t="array" aca="1" ref="CK326" ca="1">_xludf.XLOOKUP(C326,'PL TOTAL D0'!H:H,'PL TOTAL D0'!I:I,"")</f>
        <v>#NAME?</v>
      </c>
    </row>
    <row r="327" spans="1:89" ht="15.75" customHeight="1">
      <c r="A327" s="41" t="s">
        <v>2996</v>
      </c>
      <c r="B327" s="3" t="s">
        <v>3529</v>
      </c>
      <c r="C327" s="9">
        <v>445690</v>
      </c>
      <c r="D327" s="9" t="s">
        <v>2998</v>
      </c>
      <c r="E327" s="9" t="s">
        <v>38</v>
      </c>
      <c r="F327" s="9" t="s">
        <v>2999</v>
      </c>
      <c r="G327" s="7" t="e">
        <f t="shared" ca="1" si="4"/>
        <v>#NAME?</v>
      </c>
      <c r="H327" s="8" t="s">
        <v>227</v>
      </c>
      <c r="I327" s="29" t="s">
        <v>41</v>
      </c>
      <c r="J327" s="9" t="str">
        <f t="shared" si="3"/>
        <v>Não</v>
      </c>
      <c r="K327" s="232">
        <v>43867</v>
      </c>
      <c r="L327" s="6"/>
      <c r="M327" s="6" t="s">
        <v>28</v>
      </c>
      <c r="N327" s="10">
        <v>1.2E-2</v>
      </c>
      <c r="O327" s="9" t="s">
        <v>41</v>
      </c>
      <c r="P327" s="234">
        <v>0</v>
      </c>
      <c r="Q327" s="47"/>
      <c r="R327" s="108" t="s">
        <v>3530</v>
      </c>
      <c r="S327" s="7" t="s">
        <v>220</v>
      </c>
      <c r="T327" s="6" t="s">
        <v>3531</v>
      </c>
      <c r="U327" s="6" t="s">
        <v>38</v>
      </c>
      <c r="V327" s="29" t="e">
        <f t="shared" ca="1" si="5"/>
        <v>#NAME?</v>
      </c>
      <c r="W327" s="29"/>
      <c r="X327" s="29"/>
      <c r="Y327" s="6" t="s">
        <v>330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5">
        <v>4489.8100000000004</v>
      </c>
      <c r="CI327" s="35">
        <v>4431.51</v>
      </c>
      <c r="CJ327" s="35">
        <v>4275.0200000000004</v>
      </c>
      <c r="CK327" s="35" t="e">
        <f t="array" aca="1" ref="CK327" ca="1">_xludf.XLOOKUP(C327,'PL TOTAL D0'!H:H,'PL TOTAL D0'!I:I,"")</f>
        <v>#NAME?</v>
      </c>
    </row>
    <row r="328" spans="1:89" ht="15.75" customHeight="1">
      <c r="A328" s="41" t="s">
        <v>2996</v>
      </c>
      <c r="B328" s="41" t="s">
        <v>3532</v>
      </c>
      <c r="C328" s="9">
        <v>86748</v>
      </c>
      <c r="D328" s="9" t="s">
        <v>3063</v>
      </c>
      <c r="E328" s="9" t="s">
        <v>38</v>
      </c>
      <c r="F328" s="9" t="s">
        <v>3063</v>
      </c>
      <c r="G328" s="7" t="e">
        <f t="shared" ca="1" si="4"/>
        <v>#NAME?</v>
      </c>
      <c r="H328" s="8" t="s">
        <v>227</v>
      </c>
      <c r="I328" s="29" t="s">
        <v>41</v>
      </c>
      <c r="J328" s="9" t="str">
        <f t="shared" si="3"/>
        <v>Não</v>
      </c>
      <c r="K328" s="238">
        <v>43416</v>
      </c>
      <c r="L328" s="6"/>
      <c r="M328" s="6" t="s">
        <v>132</v>
      </c>
      <c r="N328" s="233">
        <v>8.0000000000000002E-3</v>
      </c>
      <c r="O328" s="9" t="s">
        <v>41</v>
      </c>
      <c r="P328" s="234">
        <v>0</v>
      </c>
      <c r="Q328" s="108"/>
      <c r="R328" s="108"/>
      <c r="S328" s="7" t="s">
        <v>220</v>
      </c>
      <c r="T328" s="9" t="s">
        <v>3533</v>
      </c>
      <c r="U328" s="6" t="s">
        <v>38</v>
      </c>
      <c r="V328" s="29" t="e">
        <f t="shared" ca="1" si="5"/>
        <v>#NAME?</v>
      </c>
      <c r="W328" s="29"/>
      <c r="X328" s="29"/>
      <c r="Y328" s="6" t="s">
        <v>330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5">
        <v>98438.3</v>
      </c>
      <c r="CI328" s="35">
        <v>96551.77</v>
      </c>
      <c r="CJ328" s="35">
        <v>91302.52</v>
      </c>
      <c r="CK328" s="35" t="e">
        <f t="array" aca="1" ref="CK328" ca="1">_xludf.XLOOKUP(C328,'PL TOTAL D0'!H:H,'PL TOTAL D0'!I:I,"")</f>
        <v>#NAME?</v>
      </c>
    </row>
    <row r="329" spans="1:89" ht="15.75" customHeight="1">
      <c r="A329" s="41" t="s">
        <v>2996</v>
      </c>
      <c r="B329" s="3" t="s">
        <v>3534</v>
      </c>
      <c r="C329" s="9">
        <v>446896</v>
      </c>
      <c r="D329" s="9" t="s">
        <v>2998</v>
      </c>
      <c r="E329" s="9" t="s">
        <v>38</v>
      </c>
      <c r="F329" s="6" t="s">
        <v>3005</v>
      </c>
      <c r="G329" s="7" t="e">
        <f t="shared" ca="1" si="4"/>
        <v>#NAME?</v>
      </c>
      <c r="H329" s="8" t="s">
        <v>218</v>
      </c>
      <c r="I329" s="29" t="s">
        <v>41</v>
      </c>
      <c r="J329" s="9" t="str">
        <f t="shared" si="3"/>
        <v>Não</v>
      </c>
      <c r="K329" s="107">
        <v>43861</v>
      </c>
      <c r="L329" s="239">
        <v>44484</v>
      </c>
      <c r="M329" s="6" t="s">
        <v>28</v>
      </c>
      <c r="N329" s="10">
        <v>1.2E-2</v>
      </c>
      <c r="O329" s="9" t="s">
        <v>41</v>
      </c>
      <c r="P329" s="234">
        <v>0</v>
      </c>
      <c r="Q329" s="108"/>
      <c r="R329" s="108"/>
      <c r="S329" s="7" t="s">
        <v>220</v>
      </c>
      <c r="T329" s="6" t="s">
        <v>3535</v>
      </c>
      <c r="U329" s="6" t="s">
        <v>31</v>
      </c>
      <c r="V329" s="29" t="e">
        <f t="shared" ca="1" si="5"/>
        <v>#NAME?</v>
      </c>
      <c r="W329" s="29"/>
      <c r="X329" s="29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3007</v>
      </c>
      <c r="BH329" s="110">
        <v>0</v>
      </c>
      <c r="BI329" s="110" t="s">
        <v>3007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5">
        <v>0</v>
      </c>
      <c r="CI329" s="35">
        <v>0</v>
      </c>
      <c r="CJ329" s="35">
        <v>0</v>
      </c>
      <c r="CK329" s="35" t="e">
        <f t="array" aca="1" ref="CK329" ca="1">_xludf.XLOOKUP(C329,'PL TOTAL D0'!H:H,'PL TOTAL D0'!I:I,"")</f>
        <v>#NAME?</v>
      </c>
    </row>
    <row r="330" spans="1:89" ht="15.75" customHeight="1">
      <c r="A330" s="41" t="s">
        <v>2996</v>
      </c>
      <c r="B330" s="3" t="s">
        <v>2462</v>
      </c>
      <c r="C330" s="9">
        <v>582189</v>
      </c>
      <c r="D330" s="9" t="s">
        <v>19</v>
      </c>
      <c r="E330" s="9" t="s">
        <v>20</v>
      </c>
      <c r="F330" s="9" t="s">
        <v>290</v>
      </c>
      <c r="G330" s="7" t="e">
        <f t="shared" ca="1" si="4"/>
        <v>#NAME?</v>
      </c>
      <c r="H330" s="8" t="s">
        <v>239</v>
      </c>
      <c r="I330" s="29" t="s">
        <v>240</v>
      </c>
      <c r="J330" s="9" t="str">
        <f t="shared" si="3"/>
        <v>Não</v>
      </c>
      <c r="K330" s="232">
        <v>44321</v>
      </c>
      <c r="L330" s="7"/>
      <c r="M330" s="6" t="s">
        <v>138</v>
      </c>
      <c r="N330" s="10">
        <v>1.4999999999999999E-2</v>
      </c>
      <c r="O330" s="9" t="s">
        <v>29</v>
      </c>
      <c r="P330" s="234">
        <v>0.1</v>
      </c>
      <c r="Q330" s="33"/>
      <c r="R330" s="33"/>
      <c r="S330" s="7" t="s">
        <v>220</v>
      </c>
      <c r="T330" s="6" t="s">
        <v>2465</v>
      </c>
      <c r="U330" s="6" t="s">
        <v>94</v>
      </c>
      <c r="V330" s="29" t="e">
        <f t="shared" ca="1" si="5"/>
        <v>#NAME?</v>
      </c>
      <c r="W330" s="29"/>
      <c r="X330" s="29"/>
      <c r="Y330" s="6" t="s">
        <v>330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5">
        <v>0</v>
      </c>
      <c r="CI330" s="35">
        <v>0</v>
      </c>
      <c r="CJ330" s="35">
        <v>0</v>
      </c>
      <c r="CK330" s="35" t="e">
        <f t="array" aca="1" ref="CK330" ca="1">_xludf.XLOOKUP(C330,'PL TOTAL D0'!H:H,'PL TOTAL D0'!I:I,"")</f>
        <v>#NAME?</v>
      </c>
    </row>
    <row r="331" spans="1:89" ht="15.75" customHeight="1">
      <c r="A331" s="41" t="s">
        <v>2996</v>
      </c>
      <c r="B331" s="3" t="s">
        <v>3536</v>
      </c>
      <c r="C331" s="9">
        <v>32725</v>
      </c>
      <c r="D331" s="9" t="s">
        <v>19</v>
      </c>
      <c r="E331" s="9" t="s">
        <v>20</v>
      </c>
      <c r="F331" s="9" t="s">
        <v>290</v>
      </c>
      <c r="G331" s="7" t="e">
        <f t="shared" ca="1" si="4"/>
        <v>#NAME?</v>
      </c>
      <c r="H331" s="8" t="s">
        <v>218</v>
      </c>
      <c r="I331" s="29" t="s">
        <v>41</v>
      </c>
      <c r="J331" s="9" t="str">
        <f t="shared" si="3"/>
        <v>Não</v>
      </c>
      <c r="K331" s="232">
        <v>44319</v>
      </c>
      <c r="L331" s="30">
        <v>45008</v>
      </c>
      <c r="M331" s="6" t="s">
        <v>138</v>
      </c>
      <c r="N331" s="10">
        <v>1.4999999999999999E-2</v>
      </c>
      <c r="O331" s="9" t="s">
        <v>29</v>
      </c>
      <c r="P331" s="234">
        <v>0.1</v>
      </c>
      <c r="Q331" s="33"/>
      <c r="R331" s="33"/>
      <c r="S331" s="7" t="s">
        <v>220</v>
      </c>
      <c r="T331" s="6" t="s">
        <v>3537</v>
      </c>
      <c r="U331" s="6" t="s">
        <v>94</v>
      </c>
      <c r="V331" s="29" t="e">
        <f t="shared" ca="1" si="5"/>
        <v>#NAME?</v>
      </c>
      <c r="W331" s="29"/>
      <c r="X331" s="29"/>
      <c r="Y331" s="6" t="s">
        <v>330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5">
        <v>0</v>
      </c>
      <c r="CI331" s="35">
        <v>0</v>
      </c>
      <c r="CJ331" s="35">
        <v>0</v>
      </c>
      <c r="CK331" s="35" t="e">
        <f t="array" aca="1" ref="CK331" ca="1">_xludf.XLOOKUP(C331,'PL TOTAL D0'!H:H,'PL TOTAL D0'!I:I,"")</f>
        <v>#NAME?</v>
      </c>
    </row>
    <row r="332" spans="1:89" ht="15.75" customHeight="1">
      <c r="A332" s="41" t="s">
        <v>2996</v>
      </c>
      <c r="B332" s="3" t="s">
        <v>3538</v>
      </c>
      <c r="C332" s="9">
        <v>34745</v>
      </c>
      <c r="D332" s="9" t="s">
        <v>19</v>
      </c>
      <c r="E332" s="9" t="s">
        <v>20</v>
      </c>
      <c r="F332" s="9" t="s">
        <v>339</v>
      </c>
      <c r="G332" s="7" t="e">
        <f t="shared" ca="1" si="4"/>
        <v>#NAME?</v>
      </c>
      <c r="H332" s="8" t="s">
        <v>239</v>
      </c>
      <c r="I332" s="29" t="s">
        <v>240</v>
      </c>
      <c r="J332" s="9" t="str">
        <f t="shared" si="3"/>
        <v>Não</v>
      </c>
      <c r="K332" s="232">
        <v>44319</v>
      </c>
      <c r="L332" s="7"/>
      <c r="M332" s="6" t="s">
        <v>138</v>
      </c>
      <c r="N332" s="10">
        <v>1.4999999999999999E-2</v>
      </c>
      <c r="O332" s="9" t="s">
        <v>29</v>
      </c>
      <c r="P332" s="234">
        <v>0.1</v>
      </c>
      <c r="Q332" s="28"/>
      <c r="R332" s="33" t="s">
        <v>3539</v>
      </c>
      <c r="S332" s="7" t="s">
        <v>220</v>
      </c>
      <c r="T332" s="6" t="s">
        <v>2480</v>
      </c>
      <c r="U332" s="6" t="s">
        <v>94</v>
      </c>
      <c r="V332" s="29" t="e">
        <f t="shared" ca="1" si="5"/>
        <v>#NAME?</v>
      </c>
      <c r="W332" s="29"/>
      <c r="X332" s="29"/>
      <c r="Y332" s="6" t="s">
        <v>330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5">
        <v>0</v>
      </c>
      <c r="CI332" s="35">
        <v>0</v>
      </c>
      <c r="CJ332" s="35">
        <v>0</v>
      </c>
      <c r="CK332" s="35" t="e">
        <f t="array" aca="1" ref="CK332" ca="1">_xludf.XLOOKUP(C332,'PL TOTAL D0'!H:H,'PL TOTAL D0'!I:I,"")</f>
        <v>#NAME?</v>
      </c>
    </row>
    <row r="333" spans="1:89" ht="15.75" customHeight="1">
      <c r="A333" s="41" t="s">
        <v>2996</v>
      </c>
      <c r="B333" s="14" t="s">
        <v>2484</v>
      </c>
      <c r="C333" s="9">
        <v>453470</v>
      </c>
      <c r="D333" s="9" t="s">
        <v>19</v>
      </c>
      <c r="E333" s="9" t="s">
        <v>20</v>
      </c>
      <c r="F333" s="9" t="s">
        <v>339</v>
      </c>
      <c r="G333" s="7" t="e">
        <f t="shared" ca="1" si="4"/>
        <v>#NAME?</v>
      </c>
      <c r="H333" s="8" t="s">
        <v>239</v>
      </c>
      <c r="I333" s="29" t="s">
        <v>240</v>
      </c>
      <c r="J333" s="9" t="str">
        <f t="shared" si="3"/>
        <v>Não</v>
      </c>
      <c r="K333" s="30">
        <v>44462</v>
      </c>
      <c r="L333" s="7"/>
      <c r="M333" s="6" t="s">
        <v>132</v>
      </c>
      <c r="N333" s="10">
        <v>2.5000000000000001E-2</v>
      </c>
      <c r="O333" s="9" t="s">
        <v>260</v>
      </c>
      <c r="P333" s="234">
        <v>0.2</v>
      </c>
      <c r="Q333" s="28"/>
      <c r="R333" s="33" t="s">
        <v>3540</v>
      </c>
      <c r="S333" s="7" t="s">
        <v>220</v>
      </c>
      <c r="T333" s="6" t="s">
        <v>2487</v>
      </c>
      <c r="U333" s="7" t="s">
        <v>1056</v>
      </c>
      <c r="V333" s="29" t="e">
        <f t="shared" ca="1" si="5"/>
        <v>#NAME?</v>
      </c>
      <c r="W333" s="29"/>
      <c r="X333" s="29"/>
      <c r="Y333" s="6" t="s">
        <v>330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8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5">
        <v>0</v>
      </c>
      <c r="CI333" s="35">
        <v>0</v>
      </c>
      <c r="CJ333" s="35">
        <v>0</v>
      </c>
      <c r="CK333" s="35" t="e">
        <f t="array" aca="1" ref="CK333" ca="1">_xludf.XLOOKUP(C333,'PL TOTAL D0'!H:H,'PL TOTAL D0'!I:I,"")</f>
        <v>#NAME?</v>
      </c>
    </row>
    <row r="334" spans="1:89" ht="15.75" customHeight="1">
      <c r="A334" s="41" t="s">
        <v>2996</v>
      </c>
      <c r="B334" s="266" t="s">
        <v>3541</v>
      </c>
      <c r="C334" s="9">
        <v>424158</v>
      </c>
      <c r="D334" s="9" t="s">
        <v>2998</v>
      </c>
      <c r="E334" s="9" t="s">
        <v>38</v>
      </c>
      <c r="F334" s="267" t="s">
        <v>2999</v>
      </c>
      <c r="G334" s="7" t="e">
        <f t="shared" ca="1" si="4"/>
        <v>#NAME?</v>
      </c>
      <c r="H334" s="8" t="s">
        <v>239</v>
      </c>
      <c r="I334" s="29" t="s">
        <v>240</v>
      </c>
      <c r="J334" s="9" t="str">
        <f t="shared" si="3"/>
        <v>Sim</v>
      </c>
      <c r="K334" s="268">
        <v>43675</v>
      </c>
      <c r="L334" s="267"/>
      <c r="M334" s="6" t="s">
        <v>138</v>
      </c>
      <c r="N334" s="269">
        <v>0.01</v>
      </c>
      <c r="O334" s="9" t="s">
        <v>29</v>
      </c>
      <c r="P334" s="234">
        <v>0.1</v>
      </c>
      <c r="Q334" s="270" t="s">
        <v>3022</v>
      </c>
      <c r="R334" s="28"/>
      <c r="S334" s="7" t="s">
        <v>220</v>
      </c>
      <c r="T334" s="267" t="s">
        <v>3542</v>
      </c>
      <c r="U334" s="267" t="s">
        <v>38</v>
      </c>
      <c r="V334" s="29" t="e">
        <f t="shared" ca="1" si="5"/>
        <v>#NAME?</v>
      </c>
      <c r="W334" s="29"/>
      <c r="X334" s="29"/>
      <c r="Y334" s="6" t="s">
        <v>330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3007</v>
      </c>
      <c r="BH334" s="237">
        <v>0</v>
      </c>
      <c r="BI334" s="237" t="s">
        <v>3007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5">
        <v>0</v>
      </c>
      <c r="CI334" s="35">
        <v>0</v>
      </c>
      <c r="CJ334" s="35">
        <v>0</v>
      </c>
      <c r="CK334" s="35" t="e">
        <f t="array" aca="1" ref="CK334" ca="1">_xludf.XLOOKUP(C334,'PL TOTAL D0'!H:H,'PL TOTAL D0'!I:I,"")</f>
        <v>#NAME?</v>
      </c>
    </row>
    <row r="335" spans="1:89" ht="15.75" customHeight="1">
      <c r="A335" s="41" t="s">
        <v>2996</v>
      </c>
      <c r="B335" s="266" t="s">
        <v>3543</v>
      </c>
      <c r="C335" s="9">
        <v>343714</v>
      </c>
      <c r="D335" s="9" t="s">
        <v>110</v>
      </c>
      <c r="E335" s="9" t="s">
        <v>38</v>
      </c>
      <c r="F335" s="267" t="s">
        <v>3544</v>
      </c>
      <c r="G335" s="7" t="e">
        <f t="shared" ca="1" si="4"/>
        <v>#NAME?</v>
      </c>
      <c r="H335" s="8" t="s">
        <v>239</v>
      </c>
      <c r="I335" s="29" t="s">
        <v>240</v>
      </c>
      <c r="J335" s="9" t="str">
        <f t="shared" si="3"/>
        <v>Não</v>
      </c>
      <c r="K335" s="268"/>
      <c r="L335" s="267"/>
      <c r="M335" s="6" t="s">
        <v>28</v>
      </c>
      <c r="N335" s="269">
        <v>1.2E-2</v>
      </c>
      <c r="O335" s="9" t="s">
        <v>41</v>
      </c>
      <c r="P335" s="234">
        <v>0</v>
      </c>
      <c r="Q335" s="270"/>
      <c r="R335" s="270"/>
      <c r="S335" s="7" t="s">
        <v>220</v>
      </c>
      <c r="T335" s="267" t="s">
        <v>3545</v>
      </c>
      <c r="U335" s="267"/>
      <c r="V335" s="29" t="e">
        <f t="shared" ca="1" si="5"/>
        <v>#NAME?</v>
      </c>
      <c r="W335" s="29"/>
      <c r="X335" s="29"/>
      <c r="Y335" s="6" t="s">
        <v>330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3007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5">
        <v>0</v>
      </c>
      <c r="CI335" s="35">
        <v>0</v>
      </c>
      <c r="CJ335" s="35">
        <v>0</v>
      </c>
      <c r="CK335" s="35" t="e">
        <f t="array" aca="1" ref="CK335" ca="1">_xludf.XLOOKUP(C335,'PL TOTAL D0'!H:H,'PL TOTAL D0'!I:I,"")</f>
        <v>#NAME?</v>
      </c>
    </row>
    <row r="336" spans="1:89" ht="15.75" customHeight="1">
      <c r="A336" s="41" t="s">
        <v>2996</v>
      </c>
      <c r="B336" s="3" t="s">
        <v>3546</v>
      </c>
      <c r="C336" s="9">
        <v>466217</v>
      </c>
      <c r="D336" s="9" t="s">
        <v>19</v>
      </c>
      <c r="E336" s="9" t="s">
        <v>20</v>
      </c>
      <c r="F336" s="6" t="s">
        <v>290</v>
      </c>
      <c r="G336" s="7" t="e">
        <f t="shared" ca="1" si="4"/>
        <v>#NAME?</v>
      </c>
      <c r="H336" s="8" t="s">
        <v>218</v>
      </c>
      <c r="I336" s="29" t="s">
        <v>41</v>
      </c>
      <c r="J336" s="9" t="str">
        <f t="shared" si="3"/>
        <v>Não</v>
      </c>
      <c r="K336" s="107">
        <v>44278</v>
      </c>
      <c r="L336" s="107">
        <v>44322</v>
      </c>
      <c r="M336" s="6" t="s">
        <v>138</v>
      </c>
      <c r="N336" s="10">
        <v>1.4999999999999999E-2</v>
      </c>
      <c r="O336" s="9" t="s">
        <v>29</v>
      </c>
      <c r="P336" s="234">
        <v>0.1</v>
      </c>
      <c r="Q336" s="108"/>
      <c r="R336" s="108"/>
      <c r="S336" s="7" t="s">
        <v>264</v>
      </c>
      <c r="T336" s="6" t="s">
        <v>3547</v>
      </c>
      <c r="U336" s="6" t="s">
        <v>94</v>
      </c>
      <c r="V336" s="29" t="e">
        <f t="shared" ca="1" si="5"/>
        <v>#NAME?</v>
      </c>
      <c r="W336" s="29"/>
      <c r="X336" s="29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3007</v>
      </c>
      <c r="BH336" s="110">
        <v>0</v>
      </c>
      <c r="BI336" s="110" t="s">
        <v>3007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5">
        <v>0</v>
      </c>
      <c r="CI336" s="35">
        <v>0</v>
      </c>
      <c r="CJ336" s="35">
        <v>0</v>
      </c>
      <c r="CK336" s="35" t="e">
        <f t="array" aca="1" ref="CK336" ca="1">_xludf.XLOOKUP(C336,'PL TOTAL D0'!H:H,'PL TOTAL D0'!I:I,"")</f>
        <v>#NAME?</v>
      </c>
    </row>
    <row r="337" spans="1:89" ht="15.75" customHeight="1">
      <c r="A337" s="41" t="s">
        <v>2996</v>
      </c>
      <c r="B337" s="3" t="s">
        <v>3548</v>
      </c>
      <c r="C337" s="9">
        <v>459540</v>
      </c>
      <c r="D337" s="9" t="s">
        <v>19</v>
      </c>
      <c r="E337" s="9" t="s">
        <v>20</v>
      </c>
      <c r="F337" s="9" t="s">
        <v>339</v>
      </c>
      <c r="G337" s="7" t="e">
        <f t="shared" ca="1" si="4"/>
        <v>#NAME?</v>
      </c>
      <c r="H337" s="8" t="s">
        <v>239</v>
      </c>
      <c r="I337" s="29" t="s">
        <v>240</v>
      </c>
      <c r="J337" s="9" t="str">
        <f t="shared" si="3"/>
        <v>Não</v>
      </c>
      <c r="K337" s="232">
        <v>44280</v>
      </c>
      <c r="L337" s="7"/>
      <c r="M337" s="6" t="s">
        <v>100</v>
      </c>
      <c r="N337" s="233">
        <v>7.0000000000000001E-3</v>
      </c>
      <c r="O337" s="9" t="s">
        <v>41</v>
      </c>
      <c r="P337" s="234">
        <v>0</v>
      </c>
      <c r="Q337" s="28"/>
      <c r="R337" s="108" t="s">
        <v>3229</v>
      </c>
      <c r="S337" s="7" t="s">
        <v>264</v>
      </c>
      <c r="T337" s="6" t="s">
        <v>3549</v>
      </c>
      <c r="U337" s="6" t="s">
        <v>94</v>
      </c>
      <c r="V337" s="29" t="e">
        <f t="shared" ca="1" si="5"/>
        <v>#NAME?</v>
      </c>
      <c r="W337" s="29"/>
      <c r="X337" s="29"/>
      <c r="Y337" s="6" t="s">
        <v>330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5">
        <v>0</v>
      </c>
      <c r="CI337" s="35">
        <v>0</v>
      </c>
      <c r="CJ337" s="35">
        <v>0</v>
      </c>
      <c r="CK337" s="35" t="e">
        <f t="array" aca="1" ref="CK337" ca="1">_xludf.XLOOKUP(C337,'PL TOTAL D0'!H:H,'PL TOTAL D0'!I:I,"")</f>
        <v>#NAME?</v>
      </c>
    </row>
    <row r="338" spans="1:89" ht="15.75" customHeight="1">
      <c r="A338" s="41" t="s">
        <v>2996</v>
      </c>
      <c r="B338" s="14" t="s">
        <v>2512</v>
      </c>
      <c r="C338" s="9">
        <v>34113</v>
      </c>
      <c r="D338" s="9" t="s">
        <v>19</v>
      </c>
      <c r="E338" s="9" t="s">
        <v>20</v>
      </c>
      <c r="F338" s="6" t="s">
        <v>290</v>
      </c>
      <c r="G338" s="7" t="e">
        <f t="shared" ca="1" si="4"/>
        <v>#NAME?</v>
      </c>
      <c r="H338" s="8" t="s">
        <v>227</v>
      </c>
      <c r="I338" s="29" t="s">
        <v>41</v>
      </c>
      <c r="J338" s="9" t="str">
        <f t="shared" si="3"/>
        <v>Não</v>
      </c>
      <c r="K338" s="30">
        <v>45040</v>
      </c>
      <c r="L338" s="7"/>
      <c r="M338" s="6" t="s">
        <v>132</v>
      </c>
      <c r="N338" s="233">
        <v>2.5000000000000001E-2</v>
      </c>
      <c r="O338" s="9" t="s">
        <v>260</v>
      </c>
      <c r="P338" s="234">
        <v>0.2</v>
      </c>
      <c r="Q338" s="108"/>
      <c r="R338" s="108"/>
      <c r="S338" s="7" t="s">
        <v>220</v>
      </c>
      <c r="T338" s="6" t="s">
        <v>2514</v>
      </c>
      <c r="U338" s="6" t="s">
        <v>94</v>
      </c>
      <c r="V338" s="29" t="e">
        <f t="shared" ca="1" si="5"/>
        <v>#NAME?</v>
      </c>
      <c r="W338" s="29"/>
      <c r="X338" s="29"/>
      <c r="Y338" s="6" t="s">
        <v>330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5">
        <v>119691.19</v>
      </c>
      <c r="CI338" s="35">
        <v>126817.92</v>
      </c>
      <c r="CJ338" s="35">
        <v>121050.88</v>
      </c>
      <c r="CK338" s="35" t="e">
        <f t="array" aca="1" ref="CK338" ca="1">_xludf.XLOOKUP(C338,'PL TOTAL D0'!H:H,'PL TOTAL D0'!I:I,"")</f>
        <v>#NAME?</v>
      </c>
    </row>
    <row r="339" spans="1:89" ht="15.75" customHeight="1">
      <c r="A339" s="41" t="s">
        <v>2996</v>
      </c>
      <c r="B339" s="14" t="s">
        <v>2512</v>
      </c>
      <c r="C339" s="9">
        <v>32948</v>
      </c>
      <c r="D339" s="9" t="s">
        <v>19</v>
      </c>
      <c r="E339" s="9" t="s">
        <v>20</v>
      </c>
      <c r="F339" s="6" t="s">
        <v>290</v>
      </c>
      <c r="G339" s="7" t="e">
        <f t="shared" ca="1" si="4"/>
        <v>#NAME?</v>
      </c>
      <c r="H339" s="8" t="s">
        <v>227</v>
      </c>
      <c r="I339" s="29" t="s">
        <v>41</v>
      </c>
      <c r="J339" s="9" t="str">
        <f t="shared" si="3"/>
        <v>Não</v>
      </c>
      <c r="K339" s="30">
        <v>44644</v>
      </c>
      <c r="L339" s="7"/>
      <c r="M339" s="6" t="s">
        <v>28</v>
      </c>
      <c r="N339" s="233">
        <v>1.2E-2</v>
      </c>
      <c r="O339" s="9" t="s">
        <v>41</v>
      </c>
      <c r="P339" s="234">
        <v>0</v>
      </c>
      <c r="Q339" s="108"/>
      <c r="R339" s="108"/>
      <c r="S339" s="7" t="s">
        <v>220</v>
      </c>
      <c r="T339" s="6" t="s">
        <v>2514</v>
      </c>
      <c r="U339" s="6" t="s">
        <v>94</v>
      </c>
      <c r="V339" s="29" t="e">
        <f t="shared" ca="1" si="5"/>
        <v>#NAME?</v>
      </c>
      <c r="W339" s="29"/>
      <c r="X339" s="29"/>
      <c r="Y339" s="6" t="s">
        <v>330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5">
        <v>613975.36</v>
      </c>
      <c r="CI339" s="35">
        <v>624037.66</v>
      </c>
      <c r="CJ339" s="35">
        <v>624197.59</v>
      </c>
      <c r="CK339" s="35" t="e">
        <f t="array" aca="1" ref="CK339" ca="1">_xludf.XLOOKUP(C339,'PL TOTAL D0'!H:H,'PL TOTAL D0'!I:I,"")</f>
        <v>#NAME?</v>
      </c>
    </row>
    <row r="340" spans="1:89" ht="15.75" customHeight="1">
      <c r="A340" s="41" t="s">
        <v>2996</v>
      </c>
      <c r="B340" s="3" t="s">
        <v>2512</v>
      </c>
      <c r="C340" s="9">
        <v>738272</v>
      </c>
      <c r="D340" s="9" t="s">
        <v>19</v>
      </c>
      <c r="E340" s="9" t="s">
        <v>20</v>
      </c>
      <c r="F340" s="6" t="s">
        <v>290</v>
      </c>
      <c r="G340" s="7" t="e">
        <f t="shared" ca="1" si="4"/>
        <v>#NAME?</v>
      </c>
      <c r="H340" s="8" t="s">
        <v>227</v>
      </c>
      <c r="I340" s="29" t="s">
        <v>41</v>
      </c>
      <c r="J340" s="9" t="str">
        <f t="shared" si="3"/>
        <v>Não</v>
      </c>
      <c r="K340" s="30">
        <v>45363</v>
      </c>
      <c r="L340" s="7"/>
      <c r="M340" s="6" t="s">
        <v>547</v>
      </c>
      <c r="N340" s="233">
        <v>5.0000000000000001E-3</v>
      </c>
      <c r="O340" s="9" t="s">
        <v>41</v>
      </c>
      <c r="P340" s="234">
        <v>0</v>
      </c>
      <c r="Q340" s="108"/>
      <c r="R340" s="108" t="s">
        <v>3550</v>
      </c>
      <c r="S340" s="7" t="s">
        <v>220</v>
      </c>
      <c r="T340" s="6" t="s">
        <v>2514</v>
      </c>
      <c r="U340" s="6" t="s">
        <v>94</v>
      </c>
      <c r="V340" s="29" t="e">
        <f t="shared" ca="1" si="5"/>
        <v>#NAME?</v>
      </c>
      <c r="W340" s="29"/>
      <c r="X340" s="29"/>
      <c r="Y340" s="6" t="s">
        <v>330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5">
        <v>55536.17</v>
      </c>
      <c r="CI340" s="35">
        <v>55990.45</v>
      </c>
      <c r="CJ340" s="35">
        <v>59522.87</v>
      </c>
      <c r="CK340" s="35" t="e">
        <f t="array" aca="1" ref="CK340" ca="1">_xludf.XLOOKUP(C340,'PL TOTAL D0'!H:H,'PL TOTAL D0'!I:I,"")</f>
        <v>#NAME?</v>
      </c>
    </row>
    <row r="341" spans="1:89" ht="15.75" customHeight="1">
      <c r="A341" s="41" t="s">
        <v>2996</v>
      </c>
      <c r="B341" s="14" t="s">
        <v>3551</v>
      </c>
      <c r="C341" s="9">
        <v>34048</v>
      </c>
      <c r="D341" s="9" t="s">
        <v>2998</v>
      </c>
      <c r="E341" s="9" t="s">
        <v>38</v>
      </c>
      <c r="F341" s="6" t="s">
        <v>3005</v>
      </c>
      <c r="G341" s="7" t="e">
        <f t="shared" ca="1" si="4"/>
        <v>#NAME?</v>
      </c>
      <c r="H341" s="8" t="s">
        <v>218</v>
      </c>
      <c r="I341" s="29" t="s">
        <v>41</v>
      </c>
      <c r="J341" s="9" t="str">
        <f t="shared" si="3"/>
        <v>Não</v>
      </c>
      <c r="K341" s="107">
        <v>43607</v>
      </c>
      <c r="L341" s="107">
        <v>44448</v>
      </c>
      <c r="M341" s="6" t="s">
        <v>138</v>
      </c>
      <c r="N341" s="10">
        <v>0.01</v>
      </c>
      <c r="O341" s="9" t="s">
        <v>29</v>
      </c>
      <c r="P341" s="234">
        <v>0.1</v>
      </c>
      <c r="Q341" s="108"/>
      <c r="R341" s="47"/>
      <c r="S341" s="7" t="s">
        <v>220</v>
      </c>
      <c r="T341" s="6" t="s">
        <v>3552</v>
      </c>
      <c r="U341" s="6" t="s">
        <v>38</v>
      </c>
      <c r="V341" s="29" t="e">
        <f t="shared" ca="1" si="5"/>
        <v>#NAME?</v>
      </c>
      <c r="W341" s="29"/>
      <c r="X341" s="29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3007</v>
      </c>
      <c r="BH341" s="110">
        <v>0</v>
      </c>
      <c r="BI341" s="110" t="s">
        <v>3007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5">
        <v>0</v>
      </c>
      <c r="CI341" s="35">
        <v>0</v>
      </c>
      <c r="CJ341" s="35">
        <v>0</v>
      </c>
      <c r="CK341" s="35" t="e">
        <f t="array" aca="1" ref="CK341" ca="1">_xludf.XLOOKUP(C341,'PL TOTAL D0'!H:H,'PL TOTAL D0'!I:I,"")</f>
        <v>#NAME?</v>
      </c>
    </row>
    <row r="342" spans="1:89" ht="15.75" customHeight="1">
      <c r="A342" s="41" t="s">
        <v>2996</v>
      </c>
      <c r="B342" s="14" t="s">
        <v>2526</v>
      </c>
      <c r="C342" s="9">
        <v>32311</v>
      </c>
      <c r="D342" s="9" t="s">
        <v>19</v>
      </c>
      <c r="E342" s="9" t="s">
        <v>20</v>
      </c>
      <c r="F342" s="9" t="s">
        <v>290</v>
      </c>
      <c r="G342" s="7" t="e">
        <f t="shared" ca="1" si="4"/>
        <v>#NAME?</v>
      </c>
      <c r="H342" s="8" t="s">
        <v>239</v>
      </c>
      <c r="I342" s="29" t="s">
        <v>240</v>
      </c>
      <c r="J342" s="9" t="str">
        <f t="shared" si="3"/>
        <v>Não</v>
      </c>
      <c r="K342" s="232">
        <v>44595</v>
      </c>
      <c r="L342" s="7"/>
      <c r="M342" s="6" t="s">
        <v>138</v>
      </c>
      <c r="N342" s="233">
        <v>1.4999999999999999E-2</v>
      </c>
      <c r="O342" s="9" t="s">
        <v>29</v>
      </c>
      <c r="P342" s="234">
        <v>0.1</v>
      </c>
      <c r="Q342" s="47"/>
      <c r="R342" s="108" t="s">
        <v>3553</v>
      </c>
      <c r="S342" s="7" t="s">
        <v>220</v>
      </c>
      <c r="T342" s="6" t="s">
        <v>2528</v>
      </c>
      <c r="U342" s="6" t="s">
        <v>94</v>
      </c>
      <c r="V342" s="29" t="e">
        <f t="shared" ca="1" si="5"/>
        <v>#NAME?</v>
      </c>
      <c r="W342" s="29"/>
      <c r="X342" s="29"/>
      <c r="Y342" s="6" t="s">
        <v>330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5">
        <v>0</v>
      </c>
      <c r="CI342" s="35">
        <v>0</v>
      </c>
      <c r="CJ342" s="35">
        <v>0</v>
      </c>
      <c r="CK342" s="35" t="e">
        <f t="array" aca="1" ref="CK342" ca="1">_xludf.XLOOKUP(C342,'PL TOTAL D0'!H:H,'PL TOTAL D0'!I:I,"")</f>
        <v>#NAME?</v>
      </c>
    </row>
    <row r="343" spans="1:89" ht="15.75" customHeight="1">
      <c r="A343" s="41" t="s">
        <v>2996</v>
      </c>
      <c r="B343" s="14" t="s">
        <v>2526</v>
      </c>
      <c r="C343" s="9">
        <v>476032</v>
      </c>
      <c r="D343" s="9" t="s">
        <v>19</v>
      </c>
      <c r="E343" s="9" t="s">
        <v>20</v>
      </c>
      <c r="F343" s="9" t="s">
        <v>290</v>
      </c>
      <c r="G343" s="7" t="e">
        <f t="shared" ca="1" si="4"/>
        <v>#NAME?</v>
      </c>
      <c r="H343" s="8" t="s">
        <v>239</v>
      </c>
      <c r="I343" s="29" t="s">
        <v>240</v>
      </c>
      <c r="J343" s="9" t="str">
        <f t="shared" si="3"/>
        <v>Não</v>
      </c>
      <c r="K343" s="9"/>
      <c r="L343" s="7"/>
      <c r="M343" s="7" t="s">
        <v>3221</v>
      </c>
      <c r="N343" s="233">
        <v>0.01</v>
      </c>
      <c r="O343" s="9" t="s">
        <v>41</v>
      </c>
      <c r="P343" s="234">
        <v>0</v>
      </c>
      <c r="Q343" s="108"/>
      <c r="R343" s="108"/>
      <c r="S343" s="7" t="s">
        <v>220</v>
      </c>
      <c r="T343" s="6" t="s">
        <v>2528</v>
      </c>
      <c r="U343" s="6" t="s">
        <v>94</v>
      </c>
      <c r="V343" s="29" t="e">
        <f t="shared" ca="1" si="5"/>
        <v>#NAME?</v>
      </c>
      <c r="W343" s="29"/>
      <c r="X343" s="29"/>
      <c r="Y343" s="6" t="s">
        <v>222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3007</v>
      </c>
      <c r="BH343" s="237">
        <v>0</v>
      </c>
      <c r="BI343" s="237" t="s">
        <v>3007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5">
        <v>0</v>
      </c>
      <c r="CI343" s="35">
        <v>0</v>
      </c>
      <c r="CJ343" s="35">
        <v>0</v>
      </c>
      <c r="CK343" s="35" t="e">
        <f t="array" aca="1" ref="CK343" ca="1">_xludf.XLOOKUP(C343,'PL TOTAL D0'!H:H,'PL TOTAL D0'!I:I,"")</f>
        <v>#NAME?</v>
      </c>
    </row>
    <row r="344" spans="1:89" ht="15.75" customHeight="1">
      <c r="A344" s="41" t="s">
        <v>2996</v>
      </c>
      <c r="B344" s="3" t="s">
        <v>3554</v>
      </c>
      <c r="C344" s="9">
        <v>456920</v>
      </c>
      <c r="D344" s="9" t="s">
        <v>3063</v>
      </c>
      <c r="E344" s="9" t="s">
        <v>38</v>
      </c>
      <c r="F344" s="6" t="s">
        <v>3063</v>
      </c>
      <c r="G344" s="7" t="e">
        <f t="shared" ca="1" si="4"/>
        <v>#NAME?</v>
      </c>
      <c r="H344" s="8" t="s">
        <v>218</v>
      </c>
      <c r="I344" s="29" t="s">
        <v>41</v>
      </c>
      <c r="J344" s="9" t="str">
        <f t="shared" si="3"/>
        <v>Não</v>
      </c>
      <c r="K344" s="107">
        <v>43990</v>
      </c>
      <c r="L344" s="107">
        <v>44425</v>
      </c>
      <c r="M344" s="6" t="s">
        <v>132</v>
      </c>
      <c r="N344" s="10">
        <v>2.5000000000000001E-2</v>
      </c>
      <c r="O344" s="9" t="s">
        <v>260</v>
      </c>
      <c r="P344" s="234">
        <v>0.2</v>
      </c>
      <c r="Q344" s="108"/>
      <c r="R344" s="108"/>
      <c r="S344" s="7" t="s">
        <v>220</v>
      </c>
      <c r="T344" s="6" t="s">
        <v>3555</v>
      </c>
      <c r="U344" s="6" t="s">
        <v>38</v>
      </c>
      <c r="V344" s="29" t="e">
        <f t="shared" ca="1" si="5"/>
        <v>#NAME?</v>
      </c>
      <c r="W344" s="29"/>
      <c r="X344" s="29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3007</v>
      </c>
      <c r="BH344" s="110">
        <v>0</v>
      </c>
      <c r="BI344" s="110" t="s">
        <v>3007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5">
        <v>0</v>
      </c>
      <c r="CI344" s="35">
        <v>0</v>
      </c>
      <c r="CJ344" s="35">
        <v>0</v>
      </c>
      <c r="CK344" s="35" t="e">
        <f t="array" aca="1" ref="CK344" ca="1">_xludf.XLOOKUP(C344,'PL TOTAL D0'!H:H,'PL TOTAL D0'!I:I,"")</f>
        <v>#NAME?</v>
      </c>
    </row>
    <row r="345" spans="1:89" ht="15.75" customHeight="1">
      <c r="A345" s="41" t="s">
        <v>2996</v>
      </c>
      <c r="B345" s="3" t="s">
        <v>3556</v>
      </c>
      <c r="C345" s="9">
        <v>451228</v>
      </c>
      <c r="D345" s="9" t="s">
        <v>19</v>
      </c>
      <c r="E345" s="9" t="s">
        <v>20</v>
      </c>
      <c r="F345" s="6" t="s">
        <v>3045</v>
      </c>
      <c r="G345" s="7" t="e">
        <f t="shared" ca="1" si="4"/>
        <v>#NAME?</v>
      </c>
      <c r="H345" s="8" t="s">
        <v>218</v>
      </c>
      <c r="I345" s="29" t="s">
        <v>41</v>
      </c>
      <c r="J345" s="9" t="str">
        <f t="shared" si="3"/>
        <v>Não</v>
      </c>
      <c r="K345" s="107">
        <v>44322</v>
      </c>
      <c r="L345" s="30">
        <v>44634</v>
      </c>
      <c r="M345" s="6" t="s">
        <v>28</v>
      </c>
      <c r="N345" s="10">
        <v>1.2E-2</v>
      </c>
      <c r="O345" s="9" t="s">
        <v>41</v>
      </c>
      <c r="P345" s="234">
        <v>0</v>
      </c>
      <c r="Q345" s="41"/>
      <c r="R345" s="33" t="s">
        <v>3557</v>
      </c>
      <c r="S345" s="7" t="s">
        <v>220</v>
      </c>
      <c r="T345" s="6" t="s">
        <v>3558</v>
      </c>
      <c r="U345" s="6" t="s">
        <v>94</v>
      </c>
      <c r="V345" s="29" t="e">
        <f t="shared" ca="1" si="5"/>
        <v>#NAME?</v>
      </c>
      <c r="W345" s="29"/>
      <c r="X345" s="29"/>
      <c r="Y345" s="6" t="s">
        <v>330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3007</v>
      </c>
      <c r="BH345" s="110">
        <v>0</v>
      </c>
      <c r="BI345" s="110" t="s">
        <v>3007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5">
        <v>0</v>
      </c>
      <c r="CI345" s="35">
        <v>0</v>
      </c>
      <c r="CJ345" s="35">
        <v>0</v>
      </c>
      <c r="CK345" s="35" t="e">
        <f t="array" aca="1" ref="CK345" ca="1">_xludf.XLOOKUP(C345,'PL TOTAL D0'!H:H,'PL TOTAL D0'!I:I,"")</f>
        <v>#NAME?</v>
      </c>
    </row>
    <row r="346" spans="1:89" ht="15.75" customHeight="1">
      <c r="A346" s="41" t="s">
        <v>2996</v>
      </c>
      <c r="B346" s="3" t="s">
        <v>2548</v>
      </c>
      <c r="C346" s="9">
        <v>32250</v>
      </c>
      <c r="D346" s="9" t="s">
        <v>19</v>
      </c>
      <c r="E346" s="9" t="s">
        <v>20</v>
      </c>
      <c r="F346" s="9" t="s">
        <v>290</v>
      </c>
      <c r="G346" s="7" t="e">
        <f t="shared" ca="1" si="4"/>
        <v>#NAME?</v>
      </c>
      <c r="H346" s="8" t="s">
        <v>239</v>
      </c>
      <c r="I346" s="29" t="s">
        <v>240</v>
      </c>
      <c r="J346" s="9" t="str">
        <f t="shared" si="3"/>
        <v>Não</v>
      </c>
      <c r="K346" s="232">
        <v>44280</v>
      </c>
      <c r="L346" s="7"/>
      <c r="M346" s="6" t="s">
        <v>420</v>
      </c>
      <c r="N346" s="10">
        <v>0.02</v>
      </c>
      <c r="O346" s="9" t="s">
        <v>29</v>
      </c>
      <c r="P346" s="234">
        <v>0.2</v>
      </c>
      <c r="Q346" s="28"/>
      <c r="R346" s="108" t="s">
        <v>3559</v>
      </c>
      <c r="S346" s="7" t="s">
        <v>220</v>
      </c>
      <c r="T346" s="6" t="s">
        <v>2550</v>
      </c>
      <c r="U346" s="6" t="s">
        <v>31</v>
      </c>
      <c r="V346" s="29" t="e">
        <f t="shared" ca="1" si="5"/>
        <v>#NAME?</v>
      </c>
      <c r="W346" s="29"/>
      <c r="X346" s="29"/>
      <c r="Y346" s="6" t="s">
        <v>330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5">
        <v>0</v>
      </c>
      <c r="CI346" s="35">
        <v>0</v>
      </c>
      <c r="CJ346" s="35">
        <v>0</v>
      </c>
      <c r="CK346" s="35" t="e">
        <f t="array" aca="1" ref="CK346" ca="1">_xludf.XLOOKUP(C346,'PL TOTAL D0'!H:H,'PL TOTAL D0'!I:I,"")</f>
        <v>#NAME?</v>
      </c>
    </row>
    <row r="347" spans="1:89" ht="15.75" customHeight="1">
      <c r="A347" s="41" t="s">
        <v>2996</v>
      </c>
      <c r="B347" s="14" t="s">
        <v>2551</v>
      </c>
      <c r="C347" s="9">
        <v>559843</v>
      </c>
      <c r="D347" s="9" t="s">
        <v>19</v>
      </c>
      <c r="E347" s="9" t="s">
        <v>20</v>
      </c>
      <c r="F347" s="9" t="s">
        <v>339</v>
      </c>
      <c r="G347" s="7" t="e">
        <f t="shared" ca="1" si="4"/>
        <v>#NAME?</v>
      </c>
      <c r="H347" s="8" t="s">
        <v>239</v>
      </c>
      <c r="I347" s="29" t="s">
        <v>240</v>
      </c>
      <c r="J347" s="9" t="str">
        <f t="shared" si="3"/>
        <v>Não</v>
      </c>
      <c r="K347" s="232">
        <v>44615</v>
      </c>
      <c r="L347" s="7"/>
      <c r="M347" s="6" t="s">
        <v>28</v>
      </c>
      <c r="N347" s="10">
        <v>1.2E-2</v>
      </c>
      <c r="O347" s="9" t="s">
        <v>41</v>
      </c>
      <c r="P347" s="234">
        <v>0</v>
      </c>
      <c r="Q347" s="33"/>
      <c r="R347" s="33"/>
      <c r="S347" s="7" t="s">
        <v>220</v>
      </c>
      <c r="T347" s="6" t="s">
        <v>2554</v>
      </c>
      <c r="U347" s="7" t="s">
        <v>31</v>
      </c>
      <c r="V347" s="29" t="e">
        <f t="shared" ca="1" si="5"/>
        <v>#NAME?</v>
      </c>
      <c r="W347" s="29"/>
      <c r="X347" s="29"/>
      <c r="Y347" s="6" t="s">
        <v>330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8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5">
        <v>0</v>
      </c>
      <c r="CI347" s="35">
        <v>17.97</v>
      </c>
      <c r="CJ347" s="35">
        <v>17.97</v>
      </c>
      <c r="CK347" s="35" t="e">
        <f t="array" aca="1" ref="CK347" ca="1">_xludf.XLOOKUP(C347,'PL TOTAL D0'!H:H,'PL TOTAL D0'!I:I,"")</f>
        <v>#NAME?</v>
      </c>
    </row>
    <row r="348" spans="1:89" ht="15.75" customHeight="1">
      <c r="A348" s="41" t="s">
        <v>2996</v>
      </c>
      <c r="B348" s="14" t="s">
        <v>3560</v>
      </c>
      <c r="C348" s="9">
        <v>434160</v>
      </c>
      <c r="D348" s="9" t="s">
        <v>19</v>
      </c>
      <c r="E348" s="9" t="s">
        <v>20</v>
      </c>
      <c r="F348" s="9" t="s">
        <v>339</v>
      </c>
      <c r="G348" s="7" t="e">
        <f t="shared" ca="1" si="4"/>
        <v>#NAME?</v>
      </c>
      <c r="H348" s="8" t="s">
        <v>239</v>
      </c>
      <c r="I348" s="29" t="s">
        <v>240</v>
      </c>
      <c r="J348" s="9" t="str">
        <f t="shared" si="3"/>
        <v>Não</v>
      </c>
      <c r="K348" s="30">
        <v>44462</v>
      </c>
      <c r="L348" s="7"/>
      <c r="M348" s="6" t="s">
        <v>420</v>
      </c>
      <c r="N348" s="10">
        <v>0.02</v>
      </c>
      <c r="O348" s="9" t="s">
        <v>29</v>
      </c>
      <c r="P348" s="234">
        <v>0.2</v>
      </c>
      <c r="Q348" s="33"/>
      <c r="R348" s="33"/>
      <c r="S348" s="7" t="s">
        <v>220</v>
      </c>
      <c r="T348" s="6" t="s">
        <v>2554</v>
      </c>
      <c r="U348" s="7" t="s">
        <v>31</v>
      </c>
      <c r="V348" s="29" t="e">
        <f t="shared" ca="1" si="5"/>
        <v>#NAME?</v>
      </c>
      <c r="W348" s="29"/>
      <c r="X348" s="29"/>
      <c r="Y348" s="6" t="s">
        <v>330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8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5">
        <v>0</v>
      </c>
      <c r="CI348" s="35">
        <v>0</v>
      </c>
      <c r="CJ348" s="35">
        <v>0</v>
      </c>
      <c r="CK348" s="35" t="e">
        <f t="array" aca="1" ref="CK348" ca="1">_xludf.XLOOKUP(C348,'PL TOTAL D0'!H:H,'PL TOTAL D0'!I:I,"")</f>
        <v>#NAME?</v>
      </c>
    </row>
    <row r="349" spans="1:89" ht="15.75" customHeight="1">
      <c r="A349" s="41" t="s">
        <v>2996</v>
      </c>
      <c r="B349" s="41" t="s">
        <v>3561</v>
      </c>
      <c r="C349" s="9">
        <v>87493</v>
      </c>
      <c r="D349" s="9" t="s">
        <v>3063</v>
      </c>
      <c r="E349" s="9" t="s">
        <v>38</v>
      </c>
      <c r="F349" s="9" t="s">
        <v>3063</v>
      </c>
      <c r="G349" s="7" t="e">
        <f t="shared" ca="1" si="4"/>
        <v>#NAME?</v>
      </c>
      <c r="H349" s="8" t="s">
        <v>227</v>
      </c>
      <c r="I349" s="29" t="s">
        <v>41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132</v>
      </c>
      <c r="N349" s="233">
        <v>0.01</v>
      </c>
      <c r="O349" s="9" t="s">
        <v>41</v>
      </c>
      <c r="P349" s="234">
        <v>0</v>
      </c>
      <c r="Q349" s="108"/>
      <c r="R349" s="108"/>
      <c r="S349" s="7" t="s">
        <v>220</v>
      </c>
      <c r="T349" s="9" t="s">
        <v>3562</v>
      </c>
      <c r="U349" s="6" t="s">
        <v>38</v>
      </c>
      <c r="V349" s="29" t="e">
        <f t="shared" ca="1" si="5"/>
        <v>#NAME?</v>
      </c>
      <c r="W349" s="29"/>
      <c r="X349" s="29"/>
      <c r="Y349" s="6" t="s">
        <v>330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5">
        <v>88131.25</v>
      </c>
      <c r="CI349" s="35">
        <v>86291.79</v>
      </c>
      <c r="CJ349" s="35">
        <v>82970.75</v>
      </c>
      <c r="CK349" s="35" t="e">
        <f t="array" aca="1" ref="CK349" ca="1">_xludf.XLOOKUP(C349,'PL TOTAL D0'!H:H,'PL TOTAL D0'!I:I,"")</f>
        <v>#NAME?</v>
      </c>
    </row>
    <row r="350" spans="1:89" ht="15.75" customHeight="1">
      <c r="A350" s="41" t="s">
        <v>2996</v>
      </c>
      <c r="B350" s="14" t="s">
        <v>3563</v>
      </c>
      <c r="C350" s="9">
        <v>576290</v>
      </c>
      <c r="D350" s="9" t="s">
        <v>2998</v>
      </c>
      <c r="E350" s="9" t="s">
        <v>38</v>
      </c>
      <c r="F350" s="6" t="s">
        <v>3005</v>
      </c>
      <c r="G350" s="7" t="e">
        <f t="shared" ca="1" si="4"/>
        <v>#NAME?</v>
      </c>
      <c r="H350" s="8" t="s">
        <v>218</v>
      </c>
      <c r="I350" s="29" t="s">
        <v>41</v>
      </c>
      <c r="J350" s="9" t="str">
        <f t="shared" si="6"/>
        <v>Não</v>
      </c>
      <c r="K350" s="107">
        <v>43539</v>
      </c>
      <c r="L350" s="30">
        <v>44439</v>
      </c>
      <c r="M350" s="6" t="s">
        <v>138</v>
      </c>
      <c r="N350" s="10">
        <v>1.4999999999999999E-2</v>
      </c>
      <c r="O350" s="9" t="s">
        <v>29</v>
      </c>
      <c r="P350" s="234">
        <v>0.1</v>
      </c>
      <c r="Q350" s="108"/>
      <c r="R350" s="108"/>
      <c r="S350" s="7" t="s">
        <v>220</v>
      </c>
      <c r="T350" s="6" t="s">
        <v>3564</v>
      </c>
      <c r="U350" s="6" t="s">
        <v>38</v>
      </c>
      <c r="V350" s="29" t="e">
        <f t="shared" ca="1" si="5"/>
        <v>#NAME?</v>
      </c>
      <c r="W350" s="29"/>
      <c r="X350" s="29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3007</v>
      </c>
      <c r="BH350" s="110">
        <v>0</v>
      </c>
      <c r="BI350" s="110" t="s">
        <v>3007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5">
        <v>0</v>
      </c>
      <c r="CI350" s="35">
        <v>0</v>
      </c>
      <c r="CJ350" s="35">
        <v>0</v>
      </c>
      <c r="CK350" s="35" t="e">
        <f t="array" aca="1" ref="CK350" ca="1">_xludf.XLOOKUP(C350,'PL TOTAL D0'!H:H,'PL TOTAL D0'!I:I,"")</f>
        <v>#NAME?</v>
      </c>
    </row>
    <row r="351" spans="1:89" ht="15.75" customHeight="1">
      <c r="A351" s="41" t="s">
        <v>2996</v>
      </c>
      <c r="B351" s="14" t="s">
        <v>3563</v>
      </c>
      <c r="C351" s="9">
        <v>576301</v>
      </c>
      <c r="D351" s="9" t="s">
        <v>2998</v>
      </c>
      <c r="E351" s="9" t="s">
        <v>38</v>
      </c>
      <c r="F351" s="6" t="s">
        <v>3005</v>
      </c>
      <c r="G351" s="7" t="e">
        <f t="shared" ca="1" si="4"/>
        <v>#NAME?</v>
      </c>
      <c r="H351" s="8" t="s">
        <v>218</v>
      </c>
      <c r="I351" s="29" t="s">
        <v>41</v>
      </c>
      <c r="J351" s="9" t="str">
        <f t="shared" si="6"/>
        <v>Não</v>
      </c>
      <c r="K351" s="107">
        <v>44397</v>
      </c>
      <c r="L351" s="30">
        <v>44439</v>
      </c>
      <c r="M351" s="6" t="s">
        <v>334</v>
      </c>
      <c r="N351" s="10">
        <v>8.0000000000000002E-3</v>
      </c>
      <c r="O351" s="9" t="s">
        <v>41</v>
      </c>
      <c r="P351" s="234">
        <v>0</v>
      </c>
      <c r="Q351" s="108"/>
      <c r="R351" s="108"/>
      <c r="S351" s="7" t="s">
        <v>220</v>
      </c>
      <c r="T351" s="6" t="s">
        <v>3564</v>
      </c>
      <c r="U351" s="6" t="s">
        <v>38</v>
      </c>
      <c r="V351" s="29" t="e">
        <f t="shared" ca="1" si="5"/>
        <v>#NAME?</v>
      </c>
      <c r="W351" s="29"/>
      <c r="X351" s="29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3007</v>
      </c>
      <c r="BH351" s="110">
        <v>0</v>
      </c>
      <c r="BI351" s="110" t="s">
        <v>3007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5">
        <v>0</v>
      </c>
      <c r="CI351" s="35">
        <v>0</v>
      </c>
      <c r="CJ351" s="35">
        <v>0</v>
      </c>
      <c r="CK351" s="35" t="e">
        <f t="array" aca="1" ref="CK351" ca="1">_xludf.XLOOKUP(C351,'PL TOTAL D0'!H:H,'PL TOTAL D0'!I:I,"")</f>
        <v>#NAME?</v>
      </c>
    </row>
    <row r="352" spans="1:89" ht="15.75" customHeight="1">
      <c r="A352" s="41" t="s">
        <v>2996</v>
      </c>
      <c r="B352" s="3" t="s">
        <v>3565</v>
      </c>
      <c r="C352" s="9">
        <v>86956</v>
      </c>
      <c r="D352" s="9" t="s">
        <v>19</v>
      </c>
      <c r="E352" s="9" t="s">
        <v>20</v>
      </c>
      <c r="F352" s="9" t="s">
        <v>339</v>
      </c>
      <c r="G352" s="7" t="e">
        <f t="shared" ca="1" si="4"/>
        <v>#NAME?</v>
      </c>
      <c r="H352" s="8" t="s">
        <v>218</v>
      </c>
      <c r="I352" s="29" t="s">
        <v>41</v>
      </c>
      <c r="J352" s="9" t="str">
        <f t="shared" si="6"/>
        <v>Não</v>
      </c>
      <c r="K352" s="232">
        <v>44280</v>
      </c>
      <c r="L352" s="107">
        <v>44809</v>
      </c>
      <c r="M352" s="6" t="s">
        <v>132</v>
      </c>
      <c r="N352" s="233">
        <v>2.5000000000000001E-2</v>
      </c>
      <c r="O352" s="9" t="s">
        <v>260</v>
      </c>
      <c r="P352" s="234">
        <v>0.2</v>
      </c>
      <c r="Q352" s="108"/>
      <c r="R352" s="108"/>
      <c r="S352" s="7" t="s">
        <v>220</v>
      </c>
      <c r="T352" s="6" t="s">
        <v>3566</v>
      </c>
      <c r="U352" s="6" t="s">
        <v>94</v>
      </c>
      <c r="V352" s="29" t="e">
        <f t="shared" ca="1" si="5"/>
        <v>#NAME?</v>
      </c>
      <c r="W352" s="29"/>
      <c r="X352" s="29"/>
      <c r="Y352" s="6" t="s">
        <v>330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5">
        <v>0</v>
      </c>
      <c r="CI352" s="35">
        <v>0</v>
      </c>
      <c r="CJ352" s="35">
        <v>0</v>
      </c>
      <c r="CK352" s="35" t="e">
        <f t="array" aca="1" ref="CK352" ca="1">_xludf.XLOOKUP(C352,'PL TOTAL D0'!H:H,'PL TOTAL D0'!I:I,"")</f>
        <v>#NAME?</v>
      </c>
    </row>
    <row r="353" spans="1:89" ht="15.75" customHeight="1">
      <c r="A353" s="41" t="s">
        <v>2996</v>
      </c>
      <c r="B353" s="3" t="s">
        <v>3567</v>
      </c>
      <c r="C353" s="9">
        <v>465187</v>
      </c>
      <c r="D353" s="9" t="s">
        <v>2998</v>
      </c>
      <c r="E353" s="9" t="s">
        <v>38</v>
      </c>
      <c r="F353" s="6" t="s">
        <v>2999</v>
      </c>
      <c r="G353" s="7" t="e">
        <f t="shared" ca="1" si="4"/>
        <v>#NAME?</v>
      </c>
      <c r="H353" s="8" t="s">
        <v>218</v>
      </c>
      <c r="I353" s="29" t="s">
        <v>41</v>
      </c>
      <c r="J353" s="9" t="str">
        <f t="shared" si="6"/>
        <v>Não</v>
      </c>
      <c r="K353" s="107">
        <v>44041</v>
      </c>
      <c r="L353" s="107">
        <v>44329</v>
      </c>
      <c r="M353" s="6" t="s">
        <v>138</v>
      </c>
      <c r="N353" s="10">
        <v>1.4999999999999999E-2</v>
      </c>
      <c r="O353" s="9" t="s">
        <v>29</v>
      </c>
      <c r="P353" s="234">
        <v>0.1</v>
      </c>
      <c r="Q353" s="108"/>
      <c r="R353" s="108"/>
      <c r="S353" s="7" t="s">
        <v>220</v>
      </c>
      <c r="T353" s="6" t="s">
        <v>3568</v>
      </c>
      <c r="U353" s="6" t="s">
        <v>38</v>
      </c>
      <c r="V353" s="29" t="e">
        <f t="shared" ca="1" si="5"/>
        <v>#NAME?</v>
      </c>
      <c r="W353" s="29"/>
      <c r="X353" s="29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3007</v>
      </c>
      <c r="BH353" s="110">
        <v>0</v>
      </c>
      <c r="BI353" s="110" t="s">
        <v>3007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5">
        <v>0</v>
      </c>
      <c r="CI353" s="35">
        <v>0</v>
      </c>
      <c r="CJ353" s="35">
        <v>0</v>
      </c>
      <c r="CK353" s="35" t="e">
        <f t="array" aca="1" ref="CK353" ca="1">_xludf.XLOOKUP(C353,'PL TOTAL D0'!H:H,'PL TOTAL D0'!I:I,"")</f>
        <v>#NAME?</v>
      </c>
    </row>
    <row r="354" spans="1:89" ht="15.75" customHeight="1">
      <c r="A354" s="41" t="s">
        <v>2996</v>
      </c>
      <c r="B354" s="14" t="s">
        <v>3569</v>
      </c>
      <c r="C354" s="9">
        <v>577297</v>
      </c>
      <c r="D354" s="9" t="s">
        <v>19</v>
      </c>
      <c r="E354" s="9" t="s">
        <v>20</v>
      </c>
      <c r="F354" s="6" t="s">
        <v>290</v>
      </c>
      <c r="G354" s="7" t="e">
        <f t="shared" ca="1" si="4"/>
        <v>#NAME?</v>
      </c>
      <c r="H354" s="8" t="s">
        <v>218</v>
      </c>
      <c r="I354" s="29" t="s">
        <v>41</v>
      </c>
      <c r="J354" s="9" t="str">
        <f t="shared" si="6"/>
        <v>Não</v>
      </c>
      <c r="K354" s="30">
        <v>44411</v>
      </c>
      <c r="L354" s="76">
        <v>44512</v>
      </c>
      <c r="M354" s="6" t="s">
        <v>138</v>
      </c>
      <c r="N354" s="10">
        <v>1.4999999999999999E-2</v>
      </c>
      <c r="O354" s="9" t="s">
        <v>29</v>
      </c>
      <c r="P354" s="234">
        <v>0.1</v>
      </c>
      <c r="Q354" s="108"/>
      <c r="R354" s="108"/>
      <c r="S354" s="7" t="s">
        <v>220</v>
      </c>
      <c r="T354" s="6" t="s">
        <v>3570</v>
      </c>
      <c r="U354" s="6" t="s">
        <v>94</v>
      </c>
      <c r="V354" s="29" t="e">
        <f t="shared" ca="1" si="5"/>
        <v>#NAME?</v>
      </c>
      <c r="W354" s="29"/>
      <c r="X354" s="29"/>
      <c r="Y354" s="6" t="s">
        <v>330</v>
      </c>
      <c r="Z354" s="6"/>
      <c r="AA354" s="6"/>
      <c r="AB354" s="6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3007</v>
      </c>
      <c r="BH354" s="110">
        <v>0</v>
      </c>
      <c r="BI354" s="110" t="s">
        <v>3007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5">
        <v>0</v>
      </c>
      <c r="CI354" s="35">
        <v>0</v>
      </c>
      <c r="CJ354" s="35">
        <v>0</v>
      </c>
      <c r="CK354" s="35" t="e">
        <f t="array" aca="1" ref="CK354" ca="1">_xludf.XLOOKUP(C354,'PL TOTAL D0'!H:H,'PL TOTAL D0'!I:I,"")</f>
        <v>#NAME?</v>
      </c>
    </row>
    <row r="355" spans="1:89" ht="15.75" customHeight="1">
      <c r="A355" s="41" t="s">
        <v>2996</v>
      </c>
      <c r="B355" s="14" t="s">
        <v>3571</v>
      </c>
      <c r="C355" s="9">
        <v>88264</v>
      </c>
      <c r="D355" s="9" t="s">
        <v>3063</v>
      </c>
      <c r="E355" s="9" t="s">
        <v>38</v>
      </c>
      <c r="F355" s="6" t="s">
        <v>3063</v>
      </c>
      <c r="G355" s="7" t="e">
        <f t="shared" ca="1" si="4"/>
        <v>#NAME?</v>
      </c>
      <c r="H355" s="8" t="s">
        <v>218</v>
      </c>
      <c r="I355" s="29" t="s">
        <v>41</v>
      </c>
      <c r="J355" s="9" t="str">
        <f t="shared" si="6"/>
        <v>Não</v>
      </c>
      <c r="K355" s="107">
        <v>43441</v>
      </c>
      <c r="L355" s="107">
        <v>44448</v>
      </c>
      <c r="M355" s="6" t="s">
        <v>132</v>
      </c>
      <c r="N355" s="10">
        <v>0.01</v>
      </c>
      <c r="O355" s="9" t="s">
        <v>260</v>
      </c>
      <c r="P355" s="234">
        <v>0.2</v>
      </c>
      <c r="Q355" s="108"/>
      <c r="R355" s="108"/>
      <c r="S355" s="7" t="s">
        <v>220</v>
      </c>
      <c r="T355" s="6" t="s">
        <v>3572</v>
      </c>
      <c r="U355" s="6" t="s">
        <v>38</v>
      </c>
      <c r="V355" s="29" t="e">
        <f t="shared" ca="1" si="5"/>
        <v>#NAME?</v>
      </c>
      <c r="W355" s="29"/>
      <c r="X355" s="29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3007</v>
      </c>
      <c r="BH355" s="110">
        <v>0</v>
      </c>
      <c r="BI355" s="110" t="s">
        <v>3007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5">
        <v>0</v>
      </c>
      <c r="CI355" s="35">
        <v>0</v>
      </c>
      <c r="CJ355" s="35">
        <v>0</v>
      </c>
      <c r="CK355" s="35" t="e">
        <f t="array" aca="1" ref="CK355" ca="1">_xludf.XLOOKUP(C355,'PL TOTAL D0'!H:H,'PL TOTAL D0'!I:I,"")</f>
        <v>#NAME?</v>
      </c>
    </row>
    <row r="356" spans="1:89" ht="15.75" customHeight="1">
      <c r="A356" s="41" t="s">
        <v>2996</v>
      </c>
      <c r="B356" s="14" t="s">
        <v>2610</v>
      </c>
      <c r="C356" s="9">
        <v>459393</v>
      </c>
      <c r="D356" s="9" t="s">
        <v>19</v>
      </c>
      <c r="E356" s="9" t="s">
        <v>20</v>
      </c>
      <c r="F356" s="9" t="s">
        <v>339</v>
      </c>
      <c r="G356" s="7" t="e">
        <f t="shared" ca="1" si="4"/>
        <v>#NAME?</v>
      </c>
      <c r="H356" s="8" t="s">
        <v>239</v>
      </c>
      <c r="I356" s="29" t="s">
        <v>240</v>
      </c>
      <c r="J356" s="9" t="str">
        <f t="shared" si="6"/>
        <v>Não</v>
      </c>
      <c r="K356" s="30">
        <v>44638</v>
      </c>
      <c r="L356" s="6"/>
      <c r="M356" s="6" t="s">
        <v>28</v>
      </c>
      <c r="N356" s="233">
        <v>1.2E-2</v>
      </c>
      <c r="O356" s="9" t="s">
        <v>41</v>
      </c>
      <c r="P356" s="234">
        <v>0</v>
      </c>
      <c r="Q356" s="108"/>
      <c r="R356" s="108"/>
      <c r="S356" s="7" t="s">
        <v>220</v>
      </c>
      <c r="T356" s="6" t="s">
        <v>2612</v>
      </c>
      <c r="U356" s="6" t="s">
        <v>94</v>
      </c>
      <c r="V356" s="29" t="e">
        <f t="shared" ca="1" si="5"/>
        <v>#NAME?</v>
      </c>
      <c r="W356" s="29"/>
      <c r="X356" s="29"/>
      <c r="Y356" s="6" t="s">
        <v>330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5">
        <v>0</v>
      </c>
      <c r="CI356" s="35">
        <v>0</v>
      </c>
      <c r="CJ356" s="35">
        <v>0</v>
      </c>
      <c r="CK356" s="35" t="e">
        <f t="array" aca="1" ref="CK356" ca="1">_xludf.XLOOKUP(C356,'PL TOTAL D0'!H:H,'PL TOTAL D0'!I:I,"")</f>
        <v>#NAME?</v>
      </c>
    </row>
    <row r="357" spans="1:89" ht="15.75" customHeight="1">
      <c r="A357" s="41" t="s">
        <v>2996</v>
      </c>
      <c r="B357" s="3" t="s">
        <v>2616</v>
      </c>
      <c r="C357" s="9">
        <v>612431</v>
      </c>
      <c r="D357" s="9" t="s">
        <v>19</v>
      </c>
      <c r="E357" s="9" t="s">
        <v>20</v>
      </c>
      <c r="F357" s="6" t="s">
        <v>290</v>
      </c>
      <c r="G357" s="7" t="e">
        <f t="shared" ca="1" si="4"/>
        <v>#NAME?</v>
      </c>
      <c r="H357" s="8" t="s">
        <v>239</v>
      </c>
      <c r="I357" s="29" t="s">
        <v>240</v>
      </c>
      <c r="J357" s="9" t="str">
        <f t="shared" si="6"/>
        <v>Não</v>
      </c>
      <c r="K357" s="30">
        <v>44365</v>
      </c>
      <c r="L357" s="6"/>
      <c r="M357" s="6" t="s">
        <v>28</v>
      </c>
      <c r="N357" s="233">
        <v>1.2E-2</v>
      </c>
      <c r="O357" s="9" t="s">
        <v>41</v>
      </c>
      <c r="P357" s="234">
        <v>0</v>
      </c>
      <c r="Q357" s="33"/>
      <c r="R357" s="33"/>
      <c r="S357" s="7" t="s">
        <v>220</v>
      </c>
      <c r="T357" s="6" t="s">
        <v>2619</v>
      </c>
      <c r="U357" s="6" t="s">
        <v>94</v>
      </c>
      <c r="V357" s="29" t="e">
        <f t="shared" ca="1" si="5"/>
        <v>#NAME?</v>
      </c>
      <c r="W357" s="29"/>
      <c r="X357" s="29"/>
      <c r="Y357" s="6" t="s">
        <v>330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5">
        <v>0</v>
      </c>
      <c r="CI357" s="35">
        <v>0</v>
      </c>
      <c r="CJ357" s="35">
        <v>0</v>
      </c>
      <c r="CK357" s="35" t="e">
        <f t="array" aca="1" ref="CK357" ca="1">_xludf.XLOOKUP(C357,'PL TOTAL D0'!H:H,'PL TOTAL D0'!I:I,"")</f>
        <v>#NAME?</v>
      </c>
    </row>
    <row r="358" spans="1:89" ht="15.75" customHeight="1">
      <c r="A358" s="41" t="s">
        <v>2996</v>
      </c>
      <c r="B358" s="106" t="s">
        <v>3573</v>
      </c>
      <c r="C358" s="9">
        <v>38387</v>
      </c>
      <c r="D358" s="9" t="s">
        <v>19</v>
      </c>
      <c r="E358" s="9" t="s">
        <v>20</v>
      </c>
      <c r="F358" s="9" t="s">
        <v>290</v>
      </c>
      <c r="G358" s="7" t="e">
        <f t="shared" ca="1" si="4"/>
        <v>#NAME?</v>
      </c>
      <c r="H358" s="8" t="s">
        <v>239</v>
      </c>
      <c r="I358" s="29" t="s">
        <v>240</v>
      </c>
      <c r="J358" s="9" t="str">
        <f t="shared" si="6"/>
        <v>Não</v>
      </c>
      <c r="K358" s="107">
        <v>44263</v>
      </c>
      <c r="L358" s="6"/>
      <c r="M358" s="6" t="s">
        <v>28</v>
      </c>
      <c r="N358" s="233">
        <v>1.2E-2</v>
      </c>
      <c r="O358" s="9" t="s">
        <v>41</v>
      </c>
      <c r="P358" s="234">
        <v>0</v>
      </c>
      <c r="Q358" s="47"/>
      <c r="R358" s="108" t="s">
        <v>3574</v>
      </c>
      <c r="S358" s="7" t="s">
        <v>220</v>
      </c>
      <c r="T358" s="9" t="s">
        <v>3575</v>
      </c>
      <c r="U358" s="6" t="s">
        <v>94</v>
      </c>
      <c r="V358" s="29" t="e">
        <f t="shared" ca="1" si="5"/>
        <v>#NAME?</v>
      </c>
      <c r="W358" s="29"/>
      <c r="X358" s="29"/>
      <c r="Y358" s="6" t="s">
        <v>330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5">
        <v>0</v>
      </c>
      <c r="CI358" s="35">
        <v>0</v>
      </c>
      <c r="CJ358" s="35">
        <v>0</v>
      </c>
      <c r="CK358" s="35" t="e">
        <f t="array" aca="1" ref="CK358" ca="1">_xludf.XLOOKUP(C358,'PL TOTAL D0'!H:H,'PL TOTAL D0'!I:I,"")</f>
        <v>#NAME?</v>
      </c>
    </row>
    <row r="359" spans="1:89" ht="15.75" customHeight="1">
      <c r="A359" s="41" t="s">
        <v>2996</v>
      </c>
      <c r="B359" s="106" t="s">
        <v>3573</v>
      </c>
      <c r="C359" s="9">
        <v>85872</v>
      </c>
      <c r="D359" s="9" t="s">
        <v>19</v>
      </c>
      <c r="E359" s="9" t="s">
        <v>20</v>
      </c>
      <c r="F359" s="9" t="s">
        <v>290</v>
      </c>
      <c r="G359" s="7" t="e">
        <f t="shared" ca="1" si="4"/>
        <v>#NAME?</v>
      </c>
      <c r="H359" s="8" t="s">
        <v>239</v>
      </c>
      <c r="I359" s="29" t="s">
        <v>240</v>
      </c>
      <c r="J359" s="9" t="str">
        <f t="shared" si="6"/>
        <v>Sim</v>
      </c>
      <c r="K359" s="107">
        <v>44585</v>
      </c>
      <c r="L359" s="7"/>
      <c r="M359" s="6" t="s">
        <v>100</v>
      </c>
      <c r="N359" s="233">
        <v>7.0000000000000001E-3</v>
      </c>
      <c r="O359" s="9" t="s">
        <v>41</v>
      </c>
      <c r="P359" s="234">
        <v>0</v>
      </c>
      <c r="Q359" s="33" t="s">
        <v>3576</v>
      </c>
      <c r="R359" s="33"/>
      <c r="S359" s="7" t="s">
        <v>220</v>
      </c>
      <c r="T359" s="9" t="s">
        <v>3575</v>
      </c>
      <c r="U359" s="6" t="s">
        <v>94</v>
      </c>
      <c r="V359" s="29" t="e">
        <f t="shared" ca="1" si="5"/>
        <v>#NAME?</v>
      </c>
      <c r="W359" s="29"/>
      <c r="X359" s="29"/>
      <c r="Y359" s="6" t="s">
        <v>330</v>
      </c>
      <c r="Z359" s="6"/>
      <c r="AA359" s="107">
        <v>44585</v>
      </c>
      <c r="AB359" s="6">
        <v>49075100010978</v>
      </c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8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5">
        <v>0</v>
      </c>
      <c r="CI359" s="35">
        <v>0</v>
      </c>
      <c r="CJ359" s="35">
        <v>0</v>
      </c>
      <c r="CK359" s="35" t="e">
        <f t="array" aca="1" ref="CK359" ca="1">_xludf.XLOOKUP(C359,'PL TOTAL D0'!H:H,'PL TOTAL D0'!I:I,"")</f>
        <v>#NAME?</v>
      </c>
    </row>
    <row r="360" spans="1:89" ht="15.75" customHeight="1">
      <c r="A360" s="41" t="s">
        <v>2996</v>
      </c>
      <c r="B360" s="41" t="s">
        <v>3577</v>
      </c>
      <c r="C360" s="9">
        <v>438274</v>
      </c>
      <c r="D360" s="9" t="s">
        <v>2998</v>
      </c>
      <c r="E360" s="9" t="s">
        <v>38</v>
      </c>
      <c r="F360" s="9" t="s">
        <v>2999</v>
      </c>
      <c r="G360" s="7" t="e">
        <f t="shared" ca="1" si="4"/>
        <v>#NAME?</v>
      </c>
      <c r="H360" s="8" t="s">
        <v>239</v>
      </c>
      <c r="I360" s="29" t="s">
        <v>240</v>
      </c>
      <c r="J360" s="9" t="str">
        <f t="shared" si="6"/>
        <v>Não</v>
      </c>
      <c r="K360" s="232">
        <v>43804</v>
      </c>
      <c r="L360" s="7"/>
      <c r="M360" s="6" t="s">
        <v>138</v>
      </c>
      <c r="N360" s="233">
        <v>1.4999999999999999E-2</v>
      </c>
      <c r="O360" s="9" t="s">
        <v>29</v>
      </c>
      <c r="P360" s="234">
        <v>0.1</v>
      </c>
      <c r="Q360" s="47"/>
      <c r="R360" s="108" t="s">
        <v>3578</v>
      </c>
      <c r="S360" s="7" t="s">
        <v>220</v>
      </c>
      <c r="T360" s="9" t="s">
        <v>3579</v>
      </c>
      <c r="U360" s="6" t="s">
        <v>124</v>
      </c>
      <c r="V360" s="29" t="e">
        <f t="shared" ca="1" si="5"/>
        <v>#NAME?</v>
      </c>
      <c r="W360" s="29"/>
      <c r="X360" s="29"/>
      <c r="Y360" s="6" t="s">
        <v>330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5">
        <v>0</v>
      </c>
      <c r="CI360" s="35">
        <v>0</v>
      </c>
      <c r="CJ360" s="35">
        <v>0</v>
      </c>
      <c r="CK360" s="35" t="e">
        <f t="array" aca="1" ref="CK360" ca="1">_xludf.XLOOKUP(C360,'PL TOTAL D0'!H:H,'PL TOTAL D0'!I:I,"")</f>
        <v>#NAME?</v>
      </c>
    </row>
    <row r="361" spans="1:89" ht="15.75" customHeight="1">
      <c r="A361" s="41" t="s">
        <v>2996</v>
      </c>
      <c r="B361" s="3" t="s">
        <v>3580</v>
      </c>
      <c r="C361" s="9">
        <v>435113</v>
      </c>
      <c r="D361" s="9" t="s">
        <v>2998</v>
      </c>
      <c r="E361" s="9" t="s">
        <v>38</v>
      </c>
      <c r="F361" s="6" t="s">
        <v>2999</v>
      </c>
      <c r="G361" s="7" t="e">
        <f t="shared" ca="1" si="4"/>
        <v>#NAME?</v>
      </c>
      <c r="H361" s="8" t="s">
        <v>218</v>
      </c>
      <c r="I361" s="29" t="s">
        <v>41</v>
      </c>
      <c r="J361" s="9" t="str">
        <f t="shared" si="6"/>
        <v>Não</v>
      </c>
      <c r="K361" s="107">
        <v>43717</v>
      </c>
      <c r="L361" s="107">
        <v>44581</v>
      </c>
      <c r="M361" s="6" t="s">
        <v>138</v>
      </c>
      <c r="N361" s="10">
        <v>0.01</v>
      </c>
      <c r="O361" s="9" t="s">
        <v>29</v>
      </c>
      <c r="P361" s="234">
        <v>0.1</v>
      </c>
      <c r="Q361" s="108"/>
      <c r="R361" s="108"/>
      <c r="S361" s="7" t="s">
        <v>220</v>
      </c>
      <c r="T361" s="6" t="s">
        <v>3581</v>
      </c>
      <c r="U361" s="6" t="s">
        <v>38</v>
      </c>
      <c r="V361" s="29" t="e">
        <f t="shared" ca="1" si="5"/>
        <v>#NAME?</v>
      </c>
      <c r="W361" s="29"/>
      <c r="X361" s="29"/>
      <c r="Y361" s="6" t="s">
        <v>330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3007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5">
        <v>0</v>
      </c>
      <c r="CI361" s="35">
        <v>0</v>
      </c>
      <c r="CJ361" s="35">
        <v>0</v>
      </c>
      <c r="CK361" s="35" t="e">
        <f t="array" aca="1" ref="CK361" ca="1">_xludf.XLOOKUP(C361,'PL TOTAL D0'!H:H,'PL TOTAL D0'!I:I,"")</f>
        <v>#NAME?</v>
      </c>
    </row>
    <row r="362" spans="1:89" ht="15.75" customHeight="1">
      <c r="A362" s="41" t="s">
        <v>2996</v>
      </c>
      <c r="B362" s="41" t="s">
        <v>3582</v>
      </c>
      <c r="C362" s="9">
        <v>82133</v>
      </c>
      <c r="D362" s="9" t="s">
        <v>3063</v>
      </c>
      <c r="E362" s="9" t="s">
        <v>38</v>
      </c>
      <c r="F362" s="9" t="s">
        <v>3063</v>
      </c>
      <c r="G362" s="7" t="e">
        <f t="shared" ca="1" si="4"/>
        <v>#NAME?</v>
      </c>
      <c r="H362" s="8" t="s">
        <v>218</v>
      </c>
      <c r="I362" s="29" t="s">
        <v>41</v>
      </c>
      <c r="J362" s="9" t="str">
        <f t="shared" si="6"/>
        <v>Não</v>
      </c>
      <c r="K362" s="232">
        <v>43375</v>
      </c>
      <c r="L362" s="107">
        <v>44713</v>
      </c>
      <c r="M362" s="6" t="s">
        <v>132</v>
      </c>
      <c r="N362" s="233">
        <v>0.01</v>
      </c>
      <c r="O362" s="9" t="s">
        <v>260</v>
      </c>
      <c r="P362" s="234">
        <v>0.2</v>
      </c>
      <c r="Q362" s="108"/>
      <c r="R362" s="108"/>
      <c r="S362" s="7" t="s">
        <v>220</v>
      </c>
      <c r="T362" s="9" t="s">
        <v>3583</v>
      </c>
      <c r="U362" s="6" t="s">
        <v>38</v>
      </c>
      <c r="V362" s="29" t="e">
        <f t="shared" ca="1" si="5"/>
        <v>#NAME?</v>
      </c>
      <c r="W362" s="29"/>
      <c r="X362" s="29"/>
      <c r="Y362" s="6" t="s">
        <v>330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3007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5">
        <v>0</v>
      </c>
      <c r="CI362" s="35">
        <v>0</v>
      </c>
      <c r="CJ362" s="35">
        <v>0</v>
      </c>
      <c r="CK362" s="35" t="e">
        <f t="array" aca="1" ref="CK362" ca="1">_xludf.XLOOKUP(C362,'PL TOTAL D0'!H:H,'PL TOTAL D0'!I:I,"")</f>
        <v>#NAME?</v>
      </c>
    </row>
    <row r="363" spans="1:89" ht="15.75" customHeight="1">
      <c r="A363" s="41" t="s">
        <v>2996</v>
      </c>
      <c r="B363" s="3" t="s">
        <v>3584</v>
      </c>
      <c r="C363" s="9">
        <v>370249</v>
      </c>
      <c r="D363" s="9" t="s">
        <v>19</v>
      </c>
      <c r="E363" s="9" t="s">
        <v>38</v>
      </c>
      <c r="F363" s="9" t="s">
        <v>3378</v>
      </c>
      <c r="G363" s="7" t="e">
        <f t="shared" ca="1" si="4"/>
        <v>#NAME?</v>
      </c>
      <c r="H363" s="8" t="s">
        <v>218</v>
      </c>
      <c r="I363" s="29" t="s">
        <v>41</v>
      </c>
      <c r="J363" s="9" t="str">
        <f t="shared" si="6"/>
        <v>Não</v>
      </c>
      <c r="K363" s="232">
        <v>44592</v>
      </c>
      <c r="L363" s="30">
        <v>45552</v>
      </c>
      <c r="M363" s="6" t="s">
        <v>100</v>
      </c>
      <c r="N363" s="233">
        <v>0.01</v>
      </c>
      <c r="O363" s="9" t="s">
        <v>41</v>
      </c>
      <c r="P363" s="234">
        <v>0</v>
      </c>
      <c r="Q363" s="108"/>
      <c r="R363" s="108"/>
      <c r="S363" s="7" t="s">
        <v>220</v>
      </c>
      <c r="T363" s="6" t="s">
        <v>2648</v>
      </c>
      <c r="U363" s="6" t="s">
        <v>38</v>
      </c>
      <c r="V363" s="29" t="e">
        <f t="shared" ca="1" si="5"/>
        <v>#NAME?</v>
      </c>
      <c r="W363" s="29"/>
      <c r="X363" s="29"/>
      <c r="Y363" s="6" t="s">
        <v>330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5">
        <v>171581.28</v>
      </c>
      <c r="CI363" s="35">
        <v>168766.56</v>
      </c>
      <c r="CJ363" s="35">
        <v>174325.79</v>
      </c>
      <c r="CK363" s="35" t="e">
        <f t="array" aca="1" ref="CK363" ca="1">_xludf.XLOOKUP(C363,'PL TOTAL D0'!H:H,'PL TOTAL D0'!I:I,"")</f>
        <v>#NAME?</v>
      </c>
    </row>
    <row r="364" spans="1:89" ht="15.75" customHeight="1">
      <c r="A364" s="41" t="s">
        <v>2996</v>
      </c>
      <c r="B364" s="3" t="s">
        <v>92</v>
      </c>
      <c r="C364" s="9">
        <v>81772</v>
      </c>
      <c r="D364" s="9" t="s">
        <v>19</v>
      </c>
      <c r="E364" s="9" t="s">
        <v>20</v>
      </c>
      <c r="F364" s="9" t="s">
        <v>339</v>
      </c>
      <c r="G364" s="7" t="e">
        <f t="shared" ca="1" si="4"/>
        <v>#NAME?</v>
      </c>
      <c r="H364" s="8" t="s">
        <v>239</v>
      </c>
      <c r="I364" s="29" t="s">
        <v>240</v>
      </c>
      <c r="J364" s="9" t="str">
        <f t="shared" si="6"/>
        <v>Não</v>
      </c>
      <c r="K364" s="232">
        <v>44279</v>
      </c>
      <c r="L364" s="7"/>
      <c r="M364" s="6" t="s">
        <v>420</v>
      </c>
      <c r="N364" s="233">
        <v>0.02</v>
      </c>
      <c r="O364" s="9" t="s">
        <v>29</v>
      </c>
      <c r="P364" s="234">
        <v>0.2</v>
      </c>
      <c r="Q364" s="28"/>
      <c r="R364" s="108" t="s">
        <v>3585</v>
      </c>
      <c r="S364" s="7" t="s">
        <v>220</v>
      </c>
      <c r="T364" s="6" t="s">
        <v>93</v>
      </c>
      <c r="U364" s="6" t="s">
        <v>94</v>
      </c>
      <c r="V364" s="29" t="e">
        <f t="shared" ca="1" si="5"/>
        <v>#NAME?</v>
      </c>
      <c r="W364" s="29"/>
      <c r="X364" s="29"/>
      <c r="Y364" s="6" t="s">
        <v>222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5">
        <v>0</v>
      </c>
      <c r="CI364" s="35">
        <v>0</v>
      </c>
      <c r="CJ364" s="35">
        <v>0</v>
      </c>
      <c r="CK364" s="35" t="e">
        <f t="array" aca="1" ref="CK364" ca="1">_xludf.XLOOKUP(C364,'PL TOTAL D0'!H:H,'PL TOTAL D0'!I:I,"")</f>
        <v>#NAME?</v>
      </c>
    </row>
    <row r="365" spans="1:89" ht="15.75" customHeight="1">
      <c r="A365" s="41" t="s">
        <v>2996</v>
      </c>
      <c r="B365" s="106" t="s">
        <v>3586</v>
      </c>
      <c r="C365" s="9">
        <v>43617</v>
      </c>
      <c r="D365" s="9" t="s">
        <v>19</v>
      </c>
      <c r="E365" s="9" t="s">
        <v>20</v>
      </c>
      <c r="F365" s="9" t="s">
        <v>290</v>
      </c>
      <c r="G365" s="7" t="e">
        <f t="shared" ca="1" si="4"/>
        <v>#NAME?</v>
      </c>
      <c r="H365" s="8" t="s">
        <v>218</v>
      </c>
      <c r="I365" s="29" t="s">
        <v>41</v>
      </c>
      <c r="J365" s="9" t="str">
        <f t="shared" si="6"/>
        <v>Sim</v>
      </c>
      <c r="K365" s="232">
        <v>44599</v>
      </c>
      <c r="L365" s="30">
        <v>45000</v>
      </c>
      <c r="M365" s="6" t="s">
        <v>138</v>
      </c>
      <c r="N365" s="233">
        <v>1.4999999999999999E-2</v>
      </c>
      <c r="O365" s="9" t="s">
        <v>29</v>
      </c>
      <c r="P365" s="234">
        <v>0.1</v>
      </c>
      <c r="Q365" s="33" t="s">
        <v>3587</v>
      </c>
      <c r="R365" s="33"/>
      <c r="S365" s="7" t="s">
        <v>264</v>
      </c>
      <c r="T365" s="9" t="s">
        <v>3588</v>
      </c>
      <c r="U365" s="7" t="s">
        <v>94</v>
      </c>
      <c r="V365" s="29" t="e">
        <f t="shared" ca="1" si="5"/>
        <v>#NAME?</v>
      </c>
      <c r="W365" s="29"/>
      <c r="X365" s="29"/>
      <c r="Y365" s="6" t="s">
        <v>330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5">
        <v>1217340.6299999999</v>
      </c>
      <c r="AS365" s="132"/>
      <c r="AT365" s="35">
        <v>1105252.6100000001</v>
      </c>
      <c r="AU365" s="35">
        <v>1253383.6599999999</v>
      </c>
      <c r="AV365" s="35">
        <v>1243291.21</v>
      </c>
      <c r="AW365" s="35">
        <v>1222085.5</v>
      </c>
      <c r="AX365" s="35">
        <v>1184904.95</v>
      </c>
      <c r="AY365" s="35">
        <v>1152445.18</v>
      </c>
      <c r="AZ365" s="35">
        <v>982558.67</v>
      </c>
      <c r="BA365" s="35">
        <v>1079810.51</v>
      </c>
      <c r="BB365" s="35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5">
        <v>0</v>
      </c>
      <c r="CI365" s="35">
        <v>0</v>
      </c>
      <c r="CJ365" s="35">
        <v>0</v>
      </c>
      <c r="CK365" s="35" t="e">
        <f t="array" aca="1" ref="CK365" ca="1">_xludf.XLOOKUP(C365,'PL TOTAL D0'!H:H,'PL TOTAL D0'!I:I,"")</f>
        <v>#NAME?</v>
      </c>
    </row>
    <row r="366" spans="1:89" ht="15.75" customHeight="1">
      <c r="A366" s="41" t="s">
        <v>2996</v>
      </c>
      <c r="B366" s="14" t="s">
        <v>3589</v>
      </c>
      <c r="C366" s="9">
        <v>584243</v>
      </c>
      <c r="D366" s="9" t="s">
        <v>2998</v>
      </c>
      <c r="E366" s="9" t="s">
        <v>38</v>
      </c>
      <c r="F366" s="6" t="s">
        <v>3005</v>
      </c>
      <c r="G366" s="7" t="e">
        <f t="shared" ca="1" si="4"/>
        <v>#NAME?</v>
      </c>
      <c r="H366" s="8" t="s">
        <v>218</v>
      </c>
      <c r="I366" s="29" t="s">
        <v>41</v>
      </c>
      <c r="J366" s="9" t="str">
        <f t="shared" si="6"/>
        <v>Não</v>
      </c>
      <c r="K366" s="107">
        <v>43606</v>
      </c>
      <c r="L366" s="239">
        <v>44484</v>
      </c>
      <c r="M366" s="6" t="s">
        <v>28</v>
      </c>
      <c r="N366" s="10">
        <v>5.0000000000000001E-3</v>
      </c>
      <c r="O366" s="9" t="s">
        <v>41</v>
      </c>
      <c r="P366" s="234">
        <v>0</v>
      </c>
      <c r="Q366" s="108"/>
      <c r="R366" s="108"/>
      <c r="S366" s="7" t="s">
        <v>264</v>
      </c>
      <c r="T366" s="6" t="s">
        <v>3590</v>
      </c>
      <c r="U366" s="6" t="s">
        <v>124</v>
      </c>
      <c r="V366" s="29" t="e">
        <f t="shared" ca="1" si="5"/>
        <v>#NAME?</v>
      </c>
      <c r="W366" s="29"/>
      <c r="X366" s="29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3007</v>
      </c>
      <c r="BH366" s="110">
        <v>0</v>
      </c>
      <c r="BI366" s="110" t="s">
        <v>3007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5">
        <v>0</v>
      </c>
      <c r="CI366" s="35">
        <v>0</v>
      </c>
      <c r="CJ366" s="35">
        <v>0</v>
      </c>
      <c r="CK366" s="35" t="e">
        <f t="array" aca="1" ref="CK366" ca="1">_xludf.XLOOKUP(C366,'PL TOTAL D0'!H:H,'PL TOTAL D0'!I:I,"")</f>
        <v>#NAME?</v>
      </c>
    </row>
    <row r="367" spans="1:89" ht="15.75" customHeight="1">
      <c r="A367" s="41" t="s">
        <v>2996</v>
      </c>
      <c r="B367" s="14" t="s">
        <v>3589</v>
      </c>
      <c r="C367" s="9">
        <v>43312</v>
      </c>
      <c r="D367" s="9" t="s">
        <v>2998</v>
      </c>
      <c r="E367" s="9" t="s">
        <v>38</v>
      </c>
      <c r="F367" s="6" t="s">
        <v>3005</v>
      </c>
      <c r="G367" s="7" t="e">
        <f t="shared" ca="1" si="4"/>
        <v>#NAME?</v>
      </c>
      <c r="H367" s="8" t="s">
        <v>218</v>
      </c>
      <c r="I367" s="29" t="s">
        <v>41</v>
      </c>
      <c r="J367" s="9" t="str">
        <f t="shared" si="6"/>
        <v>Não</v>
      </c>
      <c r="K367" s="107">
        <v>43606</v>
      </c>
      <c r="L367" s="239">
        <v>44484</v>
      </c>
      <c r="M367" s="6" t="s">
        <v>132</v>
      </c>
      <c r="N367" s="10">
        <v>0.02</v>
      </c>
      <c r="O367" s="9" t="s">
        <v>260</v>
      </c>
      <c r="P367" s="234">
        <v>0.2</v>
      </c>
      <c r="Q367" s="108"/>
      <c r="R367" s="108"/>
      <c r="S367" s="7" t="s">
        <v>264</v>
      </c>
      <c r="T367" s="6" t="s">
        <v>3591</v>
      </c>
      <c r="U367" s="6" t="s">
        <v>124</v>
      </c>
      <c r="V367" s="29" t="e">
        <f t="shared" ca="1" si="5"/>
        <v>#NAME?</v>
      </c>
      <c r="W367" s="29"/>
      <c r="X367" s="29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3007</v>
      </c>
      <c r="BH367" s="110">
        <v>0</v>
      </c>
      <c r="BI367" s="110" t="s">
        <v>3007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5">
        <v>0</v>
      </c>
      <c r="CI367" s="35">
        <v>0</v>
      </c>
      <c r="CJ367" s="35">
        <v>0</v>
      </c>
      <c r="CK367" s="35" t="e">
        <f t="array" aca="1" ref="CK367" ca="1">_xludf.XLOOKUP(C367,'PL TOTAL D0'!H:H,'PL TOTAL D0'!I:I,"")</f>
        <v>#NAME?</v>
      </c>
    </row>
    <row r="368" spans="1:89" ht="15.75" customHeight="1">
      <c r="A368" s="41" t="s">
        <v>2996</v>
      </c>
      <c r="B368" s="3" t="s">
        <v>3592</v>
      </c>
      <c r="C368" s="9">
        <v>263535</v>
      </c>
      <c r="D368" s="9" t="s">
        <v>2998</v>
      </c>
      <c r="E368" s="9" t="s">
        <v>38</v>
      </c>
      <c r="F368" s="6" t="s">
        <v>3005</v>
      </c>
      <c r="G368" s="7" t="e">
        <f t="shared" ca="1" si="4"/>
        <v>#NAME?</v>
      </c>
      <c r="H368" s="8" t="s">
        <v>218</v>
      </c>
      <c r="I368" s="29" t="s">
        <v>41</v>
      </c>
      <c r="J368" s="9" t="str">
        <f t="shared" si="6"/>
        <v>Não</v>
      </c>
      <c r="K368" s="107">
        <v>43710</v>
      </c>
      <c r="L368" s="107">
        <v>44309</v>
      </c>
      <c r="M368" s="6" t="s">
        <v>138</v>
      </c>
      <c r="N368" s="10">
        <v>0.01</v>
      </c>
      <c r="O368" s="9" t="s">
        <v>29</v>
      </c>
      <c r="P368" s="234">
        <v>0.1</v>
      </c>
      <c r="Q368" s="108"/>
      <c r="R368" s="108" t="s">
        <v>3593</v>
      </c>
      <c r="S368" s="7" t="s">
        <v>220</v>
      </c>
      <c r="T368" s="6" t="s">
        <v>2705</v>
      </c>
      <c r="U368" s="6" t="s">
        <v>38</v>
      </c>
      <c r="V368" s="29" t="e">
        <f t="shared" ca="1" si="5"/>
        <v>#NAME?</v>
      </c>
      <c r="W368" s="29"/>
      <c r="X368" s="29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3007</v>
      </c>
      <c r="BH368" s="110">
        <v>0</v>
      </c>
      <c r="BI368" s="110" t="s">
        <v>3007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5">
        <v>0</v>
      </c>
      <c r="CI368" s="35">
        <v>0</v>
      </c>
      <c r="CJ368" s="35">
        <v>0</v>
      </c>
      <c r="CK368" s="35" t="e">
        <f t="array" aca="1" ref="CK368" ca="1">_xludf.XLOOKUP(C368,'PL TOTAL D0'!H:H,'PL TOTAL D0'!I:I,"")</f>
        <v>#NAME?</v>
      </c>
    </row>
    <row r="369" spans="1:89" ht="15.75" customHeight="1">
      <c r="A369" s="41" t="s">
        <v>2996</v>
      </c>
      <c r="B369" s="3" t="s">
        <v>3594</v>
      </c>
      <c r="C369" s="9">
        <v>261278</v>
      </c>
      <c r="D369" s="9" t="s">
        <v>19</v>
      </c>
      <c r="E369" s="9" t="s">
        <v>20</v>
      </c>
      <c r="F369" s="9" t="s">
        <v>339</v>
      </c>
      <c r="G369" s="7" t="e">
        <f t="shared" ca="1" si="4"/>
        <v>#NAME?</v>
      </c>
      <c r="H369" s="8" t="s">
        <v>218</v>
      </c>
      <c r="I369" s="29" t="s">
        <v>41</v>
      </c>
      <c r="J369" s="9" t="str">
        <f t="shared" si="6"/>
        <v>Não</v>
      </c>
      <c r="K369" s="232">
        <v>44340</v>
      </c>
      <c r="L369" s="107">
        <v>44903</v>
      </c>
      <c r="M369" s="6" t="s">
        <v>28</v>
      </c>
      <c r="N369" s="233">
        <v>0.01</v>
      </c>
      <c r="O369" s="9" t="s">
        <v>41</v>
      </c>
      <c r="P369" s="234">
        <v>0</v>
      </c>
      <c r="Q369" s="47"/>
      <c r="R369" s="33" t="s">
        <v>3595</v>
      </c>
      <c r="S369" s="7" t="s">
        <v>220</v>
      </c>
      <c r="T369" s="6" t="s">
        <v>3596</v>
      </c>
      <c r="U369" s="6" t="s">
        <v>94</v>
      </c>
      <c r="V369" s="29" t="e">
        <f t="shared" ca="1" si="5"/>
        <v>#NAME?</v>
      </c>
      <c r="W369" s="29"/>
      <c r="X369" s="29"/>
      <c r="Y369" s="6" t="s">
        <v>330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5">
        <v>0</v>
      </c>
      <c r="CI369" s="35">
        <v>0</v>
      </c>
      <c r="CJ369" s="35">
        <v>0</v>
      </c>
      <c r="CK369" s="35" t="e">
        <f t="array" aca="1" ref="CK369" ca="1">_xludf.XLOOKUP(C369,'PL TOTAL D0'!H:H,'PL TOTAL D0'!I:I,"")</f>
        <v>#NAME?</v>
      </c>
    </row>
    <row r="370" spans="1:89" ht="15.75" customHeight="1">
      <c r="A370" s="41" t="s">
        <v>2996</v>
      </c>
      <c r="B370" s="3" t="s">
        <v>3597</v>
      </c>
      <c r="C370" s="9">
        <v>31787</v>
      </c>
      <c r="D370" s="9" t="s">
        <v>19</v>
      </c>
      <c r="E370" s="9" t="s">
        <v>20</v>
      </c>
      <c r="F370" s="9" t="s">
        <v>697</v>
      </c>
      <c r="G370" s="7" t="e">
        <f t="shared" ca="1" si="4"/>
        <v>#NAME?</v>
      </c>
      <c r="H370" s="8" t="s">
        <v>239</v>
      </c>
      <c r="I370" s="29" t="s">
        <v>240</v>
      </c>
      <c r="J370" s="9" t="str">
        <f t="shared" si="6"/>
        <v>Não</v>
      </c>
      <c r="K370" s="232">
        <v>44272</v>
      </c>
      <c r="L370" s="6"/>
      <c r="M370" s="6" t="s">
        <v>28</v>
      </c>
      <c r="N370" s="10">
        <v>1.2E-2</v>
      </c>
      <c r="O370" s="9" t="s">
        <v>41</v>
      </c>
      <c r="P370" s="234">
        <v>0</v>
      </c>
      <c r="Q370" s="108"/>
      <c r="R370" s="108"/>
      <c r="S370" s="7" t="s">
        <v>220</v>
      </c>
      <c r="T370" s="6" t="s">
        <v>2740</v>
      </c>
      <c r="U370" s="6" t="s">
        <v>94</v>
      </c>
      <c r="V370" s="29" t="e">
        <f t="shared" ca="1" si="5"/>
        <v>#NAME?</v>
      </c>
      <c r="W370" s="29"/>
      <c r="X370" s="29"/>
      <c r="Y370" s="6" t="s">
        <v>330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5">
        <v>0</v>
      </c>
      <c r="CI370" s="35">
        <v>0</v>
      </c>
      <c r="CJ370" s="35">
        <v>0</v>
      </c>
      <c r="CK370" s="35" t="e">
        <f t="array" aca="1" ref="CK370" ca="1">_xludf.XLOOKUP(C370,'PL TOTAL D0'!H:H,'PL TOTAL D0'!I:I,"")</f>
        <v>#NAME?</v>
      </c>
    </row>
    <row r="371" spans="1:89" ht="15.75" customHeight="1">
      <c r="A371" s="41" t="s">
        <v>2996</v>
      </c>
      <c r="B371" s="41" t="s">
        <v>3598</v>
      </c>
      <c r="C371" s="9">
        <v>86818</v>
      </c>
      <c r="D371" s="9" t="s">
        <v>3063</v>
      </c>
      <c r="E371" s="9" t="s">
        <v>38</v>
      </c>
      <c r="F371" s="9" t="s">
        <v>3063</v>
      </c>
      <c r="G371" s="7" t="e">
        <f t="shared" ca="1" si="4"/>
        <v>#NAME?</v>
      </c>
      <c r="H371" s="8" t="s">
        <v>227</v>
      </c>
      <c r="I371" s="29" t="s">
        <v>41</v>
      </c>
      <c r="J371" s="9" t="str">
        <f t="shared" si="6"/>
        <v>Não</v>
      </c>
      <c r="K371" s="238">
        <v>43384</v>
      </c>
      <c r="L371" s="6"/>
      <c r="M371" s="6" t="s">
        <v>132</v>
      </c>
      <c r="N371" s="233">
        <v>0.01</v>
      </c>
      <c r="O371" s="9" t="s">
        <v>41</v>
      </c>
      <c r="P371" s="234">
        <v>0</v>
      </c>
      <c r="Q371" s="108"/>
      <c r="R371" s="108"/>
      <c r="S371" s="7" t="s">
        <v>220</v>
      </c>
      <c r="T371" s="9" t="s">
        <v>3599</v>
      </c>
      <c r="U371" s="6" t="s">
        <v>38</v>
      </c>
      <c r="V371" s="29" t="e">
        <f t="shared" ca="1" si="5"/>
        <v>#NAME?</v>
      </c>
      <c r="W371" s="29"/>
      <c r="X371" s="29"/>
      <c r="Y371" s="6" t="s">
        <v>330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5">
        <v>135212.32</v>
      </c>
      <c r="CI371" s="35">
        <v>132552.65</v>
      </c>
      <c r="CJ371" s="35">
        <v>126884.15</v>
      </c>
      <c r="CK371" s="35" t="e">
        <f t="array" aca="1" ref="CK371" ca="1">_xludf.XLOOKUP(C371,'PL TOTAL D0'!H:H,'PL TOTAL D0'!I:I,"")</f>
        <v>#NAME?</v>
      </c>
    </row>
    <row r="372" spans="1:89" ht="15.75" customHeight="1">
      <c r="A372" s="41" t="s">
        <v>2996</v>
      </c>
      <c r="B372" s="14" t="s">
        <v>3600</v>
      </c>
      <c r="C372" s="9">
        <v>82667</v>
      </c>
      <c r="D372" s="9" t="s">
        <v>3063</v>
      </c>
      <c r="E372" s="9" t="s">
        <v>38</v>
      </c>
      <c r="F372" s="6" t="s">
        <v>3063</v>
      </c>
      <c r="G372" s="7" t="e">
        <f t="shared" ca="1" si="4"/>
        <v>#NAME?</v>
      </c>
      <c r="H372" s="8" t="s">
        <v>218</v>
      </c>
      <c r="I372" s="29" t="s">
        <v>41</v>
      </c>
      <c r="J372" s="9" t="str">
        <f t="shared" si="6"/>
        <v>Não</v>
      </c>
      <c r="K372" s="107">
        <v>43494</v>
      </c>
      <c r="L372" s="239">
        <v>44132</v>
      </c>
      <c r="M372" s="6" t="s">
        <v>132</v>
      </c>
      <c r="N372" s="10">
        <v>0.01</v>
      </c>
      <c r="O372" s="9" t="s">
        <v>260</v>
      </c>
      <c r="P372" s="234">
        <v>0.2</v>
      </c>
      <c r="Q372" s="108"/>
      <c r="R372" s="108"/>
      <c r="S372" s="7" t="s">
        <v>220</v>
      </c>
      <c r="T372" s="6" t="s">
        <v>3601</v>
      </c>
      <c r="U372" s="6" t="s">
        <v>38</v>
      </c>
      <c r="V372" s="29" t="e">
        <f t="shared" ca="1" si="5"/>
        <v>#NAME?</v>
      </c>
      <c r="W372" s="29"/>
      <c r="X372" s="29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3007</v>
      </c>
      <c r="BH372" s="110">
        <v>0</v>
      </c>
      <c r="BI372" s="110" t="s">
        <v>3007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5">
        <v>0</v>
      </c>
      <c r="CI372" s="35">
        <v>0</v>
      </c>
      <c r="CJ372" s="35">
        <v>0</v>
      </c>
      <c r="CK372" s="35" t="e">
        <f t="array" aca="1" ref="CK372" ca="1">_xludf.XLOOKUP(C372,'PL TOTAL D0'!H:H,'PL TOTAL D0'!I:I,"")</f>
        <v>#NAME?</v>
      </c>
    </row>
    <row r="373" spans="1:89" ht="15.75" customHeight="1">
      <c r="A373" s="41" t="s">
        <v>2996</v>
      </c>
      <c r="B373" s="3" t="s">
        <v>3602</v>
      </c>
      <c r="C373" s="9">
        <v>261079</v>
      </c>
      <c r="D373" s="9" t="s">
        <v>19</v>
      </c>
      <c r="E373" s="9" t="s">
        <v>20</v>
      </c>
      <c r="F373" s="9" t="s">
        <v>290</v>
      </c>
      <c r="G373" s="7" t="e">
        <f t="shared" ca="1" si="4"/>
        <v>#NAME?</v>
      </c>
      <c r="H373" s="8" t="s">
        <v>218</v>
      </c>
      <c r="I373" s="29" t="s">
        <v>41</v>
      </c>
      <c r="J373" s="9" t="str">
        <f t="shared" si="6"/>
        <v>Não</v>
      </c>
      <c r="K373" s="232">
        <v>44319</v>
      </c>
      <c r="L373" s="30">
        <v>44949</v>
      </c>
      <c r="M373" s="6" t="s">
        <v>138</v>
      </c>
      <c r="N373" s="233">
        <v>1.4999999999999999E-2</v>
      </c>
      <c r="O373" s="9" t="s">
        <v>29</v>
      </c>
      <c r="P373" s="234">
        <v>0.1</v>
      </c>
      <c r="Q373" s="33"/>
      <c r="R373" s="235" t="s">
        <v>3166</v>
      </c>
      <c r="S373" s="7" t="s">
        <v>220</v>
      </c>
      <c r="T373" s="6" t="s">
        <v>3603</v>
      </c>
      <c r="U373" s="6" t="s">
        <v>94</v>
      </c>
      <c r="V373" s="29" t="e">
        <f t="shared" ca="1" si="5"/>
        <v>#NAME?</v>
      </c>
      <c r="W373" s="29"/>
      <c r="X373" s="29"/>
      <c r="Y373" s="6" t="s">
        <v>330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5">
        <v>0</v>
      </c>
      <c r="CI373" s="35">
        <v>0</v>
      </c>
      <c r="CJ373" s="35">
        <v>0</v>
      </c>
      <c r="CK373" s="35" t="e">
        <f t="array" aca="1" ref="CK373" ca="1">_xludf.XLOOKUP(C373,'PL TOTAL D0'!H:H,'PL TOTAL D0'!I:I,"")</f>
        <v>#NAME?</v>
      </c>
    </row>
    <row r="374" spans="1:89" ht="15.75" customHeight="1">
      <c r="A374" s="41" t="s">
        <v>2996</v>
      </c>
      <c r="B374" s="41" t="s">
        <v>3604</v>
      </c>
      <c r="C374" s="9">
        <v>440078</v>
      </c>
      <c r="D374" s="9" t="s">
        <v>2998</v>
      </c>
      <c r="E374" s="9" t="s">
        <v>38</v>
      </c>
      <c r="F374" s="9" t="s">
        <v>3005</v>
      </c>
      <c r="G374" s="7" t="e">
        <f t="shared" ca="1" si="4"/>
        <v>#NAME?</v>
      </c>
      <c r="H374" s="8" t="s">
        <v>239</v>
      </c>
      <c r="I374" s="29" t="s">
        <v>240</v>
      </c>
      <c r="J374" s="9" t="str">
        <f t="shared" si="6"/>
        <v>Sim</v>
      </c>
      <c r="K374" s="238">
        <v>43822</v>
      </c>
      <c r="L374" s="6"/>
      <c r="M374" s="6" t="s">
        <v>28</v>
      </c>
      <c r="N374" s="10">
        <v>1.2E-2</v>
      </c>
      <c r="O374" s="9" t="s">
        <v>41</v>
      </c>
      <c r="P374" s="234">
        <v>0</v>
      </c>
      <c r="Q374" s="108" t="s">
        <v>3605</v>
      </c>
      <c r="R374" s="108"/>
      <c r="S374" s="7" t="s">
        <v>220</v>
      </c>
      <c r="T374" s="9" t="s">
        <v>3606</v>
      </c>
      <c r="U374" s="6" t="s">
        <v>38</v>
      </c>
      <c r="V374" s="29" t="e">
        <f t="shared" ca="1" si="5"/>
        <v>#NAME?</v>
      </c>
      <c r="W374" s="29"/>
      <c r="X374" s="29"/>
      <c r="Y374" s="6" t="s">
        <v>330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5">
        <v>0</v>
      </c>
      <c r="CI374" s="35">
        <v>0</v>
      </c>
      <c r="CJ374" s="35">
        <v>0</v>
      </c>
      <c r="CK374" s="35" t="e">
        <f t="array" aca="1" ref="CK374" ca="1">_xludf.XLOOKUP(C374,'PL TOTAL D0'!H:H,'PL TOTAL D0'!I:I,"")</f>
        <v>#NAME?</v>
      </c>
    </row>
    <row r="375" spans="1:89" ht="15.75" customHeight="1">
      <c r="A375" s="41" t="s">
        <v>2996</v>
      </c>
      <c r="B375" s="41" t="s">
        <v>3607</v>
      </c>
      <c r="C375" s="9">
        <v>88816</v>
      </c>
      <c r="D375" s="9" t="s">
        <v>3063</v>
      </c>
      <c r="E375" s="9" t="s">
        <v>38</v>
      </c>
      <c r="F375" s="9" t="s">
        <v>3063</v>
      </c>
      <c r="G375" s="7" t="e">
        <f t="shared" ca="1" si="4"/>
        <v>#NAME?</v>
      </c>
      <c r="H375" s="8" t="s">
        <v>239</v>
      </c>
      <c r="I375" s="29" t="s">
        <v>240</v>
      </c>
      <c r="J375" s="9" t="str">
        <f t="shared" si="6"/>
        <v>Não</v>
      </c>
      <c r="K375" s="232">
        <v>43538</v>
      </c>
      <c r="L375" s="6"/>
      <c r="M375" s="6" t="s">
        <v>132</v>
      </c>
      <c r="N375" s="233">
        <v>0.01</v>
      </c>
      <c r="O375" s="9" t="s">
        <v>41</v>
      </c>
      <c r="P375" s="234">
        <v>0</v>
      </c>
      <c r="Q375" s="108"/>
      <c r="R375" s="108"/>
      <c r="S375" s="7" t="s">
        <v>220</v>
      </c>
      <c r="T375" s="9" t="s">
        <v>3608</v>
      </c>
      <c r="U375" s="6" t="s">
        <v>38</v>
      </c>
      <c r="V375" s="29" t="e">
        <f t="shared" ca="1" si="5"/>
        <v>#NAME?</v>
      </c>
      <c r="W375" s="29"/>
      <c r="X375" s="29"/>
      <c r="Y375" s="6" t="s">
        <v>330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5">
        <v>191.24</v>
      </c>
      <c r="CI375" s="35">
        <v>177.64</v>
      </c>
      <c r="CJ375" s="35">
        <v>162.79</v>
      </c>
      <c r="CK375" s="35" t="e">
        <f t="array" aca="1" ref="CK375" ca="1">_xludf.XLOOKUP(C375,'PL TOTAL D0'!H:H,'PL TOTAL D0'!I:I,"")</f>
        <v>#NAME?</v>
      </c>
    </row>
    <row r="376" spans="1:89" ht="15.75" customHeight="1">
      <c r="A376" s="41" t="s">
        <v>2996</v>
      </c>
      <c r="B376" s="14" t="s">
        <v>3609</v>
      </c>
      <c r="C376" s="9">
        <v>32407</v>
      </c>
      <c r="D376" s="9" t="s">
        <v>19</v>
      </c>
      <c r="E376" s="9" t="s">
        <v>20</v>
      </c>
      <c r="F376" s="6" t="s">
        <v>290</v>
      </c>
      <c r="G376" s="7" t="e">
        <f t="shared" ca="1" si="4"/>
        <v>#NAME?</v>
      </c>
      <c r="H376" s="8" t="s">
        <v>239</v>
      </c>
      <c r="I376" s="29" t="s">
        <v>240</v>
      </c>
      <c r="J376" s="9" t="str">
        <f t="shared" si="6"/>
        <v>Não</v>
      </c>
      <c r="K376" s="107">
        <v>44789</v>
      </c>
      <c r="L376" s="261"/>
      <c r="M376" s="6" t="s">
        <v>100</v>
      </c>
      <c r="N376" s="10">
        <v>7.0000000000000001E-3</v>
      </c>
      <c r="O376" s="9" t="s">
        <v>41</v>
      </c>
      <c r="P376" s="234">
        <v>0</v>
      </c>
      <c r="Q376" s="108"/>
      <c r="R376" s="108"/>
      <c r="S376" s="7" t="s">
        <v>220</v>
      </c>
      <c r="T376" s="6" t="s">
        <v>2802</v>
      </c>
      <c r="U376" s="6" t="s">
        <v>94</v>
      </c>
      <c r="V376" s="29" t="e">
        <f t="shared" ca="1" si="5"/>
        <v>#NAME?</v>
      </c>
      <c r="W376" s="29"/>
      <c r="X376" s="29"/>
      <c r="Y376" s="6" t="s">
        <v>330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5">
        <v>0</v>
      </c>
      <c r="CI376" s="35">
        <v>0</v>
      </c>
      <c r="CJ376" s="35">
        <v>0</v>
      </c>
      <c r="CK376" s="35" t="e">
        <f t="array" aca="1" ref="CK376" ca="1">_xludf.XLOOKUP(C376,'PL TOTAL D0'!H:H,'PL TOTAL D0'!I:I,"")</f>
        <v>#NAME?</v>
      </c>
    </row>
    <row r="377" spans="1:89" ht="15.75" customHeight="1">
      <c r="A377" s="41" t="s">
        <v>2996</v>
      </c>
      <c r="B377" s="14" t="s">
        <v>2827</v>
      </c>
      <c r="C377" s="9">
        <v>582421</v>
      </c>
      <c r="D377" s="9" t="s">
        <v>19</v>
      </c>
      <c r="E377" s="9" t="s">
        <v>20</v>
      </c>
      <c r="F377" s="6" t="s">
        <v>339</v>
      </c>
      <c r="G377" s="7" t="e">
        <f t="shared" ca="1" si="4"/>
        <v>#NAME?</v>
      </c>
      <c r="H377" s="8" t="s">
        <v>239</v>
      </c>
      <c r="I377" s="29" t="s">
        <v>240</v>
      </c>
      <c r="J377" s="9" t="str">
        <f t="shared" si="6"/>
        <v>Não</v>
      </c>
      <c r="K377" s="107">
        <v>44781</v>
      </c>
      <c r="L377" s="261"/>
      <c r="M377" s="6" t="s">
        <v>100</v>
      </c>
      <c r="N377" s="10">
        <v>7.0000000000000001E-3</v>
      </c>
      <c r="O377" s="9" t="s">
        <v>41</v>
      </c>
      <c r="P377" s="234">
        <v>0</v>
      </c>
      <c r="Q377" s="28"/>
      <c r="R377" s="108" t="s">
        <v>3610</v>
      </c>
      <c r="S377" s="7" t="s">
        <v>220</v>
      </c>
      <c r="T377" s="6" t="s">
        <v>2830</v>
      </c>
      <c r="U377" s="6" t="s">
        <v>94</v>
      </c>
      <c r="V377" s="29" t="e">
        <f t="shared" ca="1" si="5"/>
        <v>#NAME?</v>
      </c>
      <c r="W377" s="29"/>
      <c r="X377" s="29"/>
      <c r="Y377" s="6" t="s">
        <v>330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5">
        <v>0</v>
      </c>
      <c r="CI377" s="35">
        <v>0</v>
      </c>
      <c r="CJ377" s="35">
        <v>0</v>
      </c>
      <c r="CK377" s="35" t="e">
        <f t="array" aca="1" ref="CK377" ca="1">_xludf.XLOOKUP(C377,'PL TOTAL D0'!H:H,'PL TOTAL D0'!I:I,"")</f>
        <v>#NAME?</v>
      </c>
    </row>
    <row r="378" spans="1:89" ht="15.75" customHeight="1">
      <c r="A378" s="41" t="s">
        <v>2996</v>
      </c>
      <c r="B378" s="14" t="s">
        <v>3611</v>
      </c>
      <c r="C378" s="9">
        <v>358322</v>
      </c>
      <c r="D378" s="9" t="s">
        <v>19</v>
      </c>
      <c r="E378" s="9" t="s">
        <v>20</v>
      </c>
      <c r="F378" s="6" t="s">
        <v>3045</v>
      </c>
      <c r="G378" s="7" t="e">
        <f t="shared" ca="1" si="4"/>
        <v>#NAME?</v>
      </c>
      <c r="H378" s="8" t="s">
        <v>239</v>
      </c>
      <c r="I378" s="29" t="s">
        <v>240</v>
      </c>
      <c r="J378" s="9" t="str">
        <f t="shared" si="6"/>
        <v>Não</v>
      </c>
      <c r="K378" s="107"/>
      <c r="L378" s="261"/>
      <c r="M378" s="6" t="s">
        <v>100</v>
      </c>
      <c r="N378" s="10">
        <v>7.0000000000000001E-3</v>
      </c>
      <c r="O378" s="9" t="s">
        <v>41</v>
      </c>
      <c r="P378" s="234">
        <v>0</v>
      </c>
      <c r="Q378" s="108"/>
      <c r="R378" s="108"/>
      <c r="S378" s="7" t="s">
        <v>220</v>
      </c>
      <c r="T378" s="6" t="s">
        <v>3612</v>
      </c>
      <c r="U378" s="6" t="s">
        <v>94</v>
      </c>
      <c r="V378" s="29" t="e">
        <f t="shared" ca="1" si="5"/>
        <v>#NAME?</v>
      </c>
      <c r="W378" s="29"/>
      <c r="X378" s="29"/>
      <c r="Y378" s="6" t="s">
        <v>330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5">
        <v>0</v>
      </c>
      <c r="CI378" s="35">
        <v>0</v>
      </c>
      <c r="CJ378" s="35">
        <v>0</v>
      </c>
      <c r="CK378" s="35" t="e">
        <f t="array" aca="1" ref="CK378" ca="1">_xludf.XLOOKUP(C378,'PL TOTAL D0'!H:H,'PL TOTAL D0'!I:I,"")</f>
        <v>#NAME?</v>
      </c>
    </row>
    <row r="379" spans="1:89" ht="15.75" customHeight="1">
      <c r="A379" s="41" t="s">
        <v>2996</v>
      </c>
      <c r="B379" s="14" t="s">
        <v>3613</v>
      </c>
      <c r="C379" s="9">
        <v>296193</v>
      </c>
      <c r="D379" s="9" t="s">
        <v>19</v>
      </c>
      <c r="E379" s="9" t="s">
        <v>38</v>
      </c>
      <c r="F379" s="6" t="s">
        <v>3146</v>
      </c>
      <c r="G379" s="7" t="e">
        <f t="shared" ca="1" si="4"/>
        <v>#NAME?</v>
      </c>
      <c r="H379" s="8" t="s">
        <v>218</v>
      </c>
      <c r="I379" s="29" t="s">
        <v>41</v>
      </c>
      <c r="J379" s="9" t="str">
        <f t="shared" si="6"/>
        <v>Não</v>
      </c>
      <c r="K379" s="239">
        <v>43461</v>
      </c>
      <c r="L379" s="261">
        <v>43862</v>
      </c>
      <c r="M379" s="6" t="s">
        <v>138</v>
      </c>
      <c r="N379" s="10">
        <v>0.01</v>
      </c>
      <c r="O379" s="9" t="s">
        <v>29</v>
      </c>
      <c r="P379" s="234">
        <v>0.1</v>
      </c>
      <c r="Q379" s="108"/>
      <c r="R379" s="108"/>
      <c r="S379" s="7" t="s">
        <v>220</v>
      </c>
      <c r="T379" s="6" t="s">
        <v>3614</v>
      </c>
      <c r="U379" s="6" t="s">
        <v>38</v>
      </c>
      <c r="V379" s="29" t="e">
        <f t="shared" ca="1" si="5"/>
        <v>#NAME?</v>
      </c>
      <c r="W379" s="29"/>
      <c r="X379" s="29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3007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5">
        <v>0</v>
      </c>
      <c r="CI379" s="35">
        <v>0</v>
      </c>
      <c r="CJ379" s="35">
        <v>0</v>
      </c>
      <c r="CK379" s="35" t="e">
        <f t="array" aca="1" ref="CK379" ca="1">_xludf.XLOOKUP(C379,'PL TOTAL D0'!H:H,'PL TOTAL D0'!I:I,"")</f>
        <v>#NAME?</v>
      </c>
    </row>
    <row r="380" spans="1:89" ht="15.75" customHeight="1">
      <c r="A380" s="41" t="s">
        <v>2996</v>
      </c>
      <c r="B380" s="3" t="s">
        <v>3615</v>
      </c>
      <c r="C380" s="9">
        <v>494175</v>
      </c>
      <c r="D380" s="9" t="s">
        <v>19</v>
      </c>
      <c r="E380" s="9" t="s">
        <v>20</v>
      </c>
      <c r="F380" s="6" t="s">
        <v>339</v>
      </c>
      <c r="G380" s="7" t="e">
        <f t="shared" ca="1" si="4"/>
        <v>#NAME?</v>
      </c>
      <c r="H380" s="8" t="s">
        <v>218</v>
      </c>
      <c r="I380" s="29" t="s">
        <v>41</v>
      </c>
      <c r="J380" s="9" t="str">
        <f t="shared" si="6"/>
        <v>Não</v>
      </c>
      <c r="K380" s="107">
        <v>44335</v>
      </c>
      <c r="L380" s="30">
        <v>44746</v>
      </c>
      <c r="M380" s="6" t="s">
        <v>138</v>
      </c>
      <c r="N380" s="10">
        <v>1.4999999999999999E-2</v>
      </c>
      <c r="O380" s="9" t="s">
        <v>29</v>
      </c>
      <c r="P380" s="234">
        <v>0.1</v>
      </c>
      <c r="Q380" s="33"/>
      <c r="R380" s="33"/>
      <c r="S380" s="7" t="s">
        <v>220</v>
      </c>
      <c r="T380" s="6" t="s">
        <v>3616</v>
      </c>
      <c r="U380" s="6" t="s">
        <v>94</v>
      </c>
      <c r="V380" s="29" t="e">
        <f t="shared" ca="1" si="5"/>
        <v>#NAME?</v>
      </c>
      <c r="W380" s="29"/>
      <c r="X380" s="29"/>
      <c r="Y380" s="6" t="s">
        <v>330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5">
        <v>0</v>
      </c>
      <c r="CI380" s="35">
        <v>0</v>
      </c>
      <c r="CJ380" s="35">
        <v>0</v>
      </c>
      <c r="CK380" s="35" t="e">
        <f t="array" aca="1" ref="CK380" ca="1">_xludf.XLOOKUP(C380,'PL TOTAL D0'!H:H,'PL TOTAL D0'!I:I,"")</f>
        <v>#NAME?</v>
      </c>
    </row>
    <row r="381" spans="1:89" ht="15.75" customHeight="1">
      <c r="A381" s="41" t="s">
        <v>2996</v>
      </c>
      <c r="B381" s="14" t="s">
        <v>3617</v>
      </c>
      <c r="C381" s="9">
        <v>433204</v>
      </c>
      <c r="D381" s="9" t="s">
        <v>2998</v>
      </c>
      <c r="E381" s="9" t="s">
        <v>38</v>
      </c>
      <c r="F381" s="6" t="s">
        <v>2999</v>
      </c>
      <c r="G381" s="7" t="e">
        <f t="shared" ca="1" si="4"/>
        <v>#NAME?</v>
      </c>
      <c r="H381" s="8" t="s">
        <v>218</v>
      </c>
      <c r="I381" s="29" t="s">
        <v>41</v>
      </c>
      <c r="J381" s="9" t="str">
        <f t="shared" si="6"/>
        <v>Não</v>
      </c>
      <c r="K381" s="107">
        <v>43738</v>
      </c>
      <c r="L381" s="107">
        <v>44053</v>
      </c>
      <c r="M381" s="6" t="s">
        <v>132</v>
      </c>
      <c r="N381" s="10">
        <v>0.02</v>
      </c>
      <c r="O381" s="9" t="s">
        <v>260</v>
      </c>
      <c r="P381" s="234">
        <v>0.2</v>
      </c>
      <c r="Q381" s="108"/>
      <c r="R381" s="108"/>
      <c r="S381" s="7" t="s">
        <v>220</v>
      </c>
      <c r="T381" s="6" t="s">
        <v>3618</v>
      </c>
      <c r="U381" s="6" t="s">
        <v>38</v>
      </c>
      <c r="V381" s="29" t="e">
        <f t="shared" ca="1" si="5"/>
        <v>#NAME?</v>
      </c>
      <c r="W381" s="29"/>
      <c r="X381" s="29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3007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5">
        <v>0</v>
      </c>
      <c r="CI381" s="35">
        <v>0</v>
      </c>
      <c r="CJ381" s="35">
        <v>0</v>
      </c>
      <c r="CK381" s="35" t="e">
        <f t="array" aca="1" ref="CK381" ca="1">_xludf.XLOOKUP(C381,'PL TOTAL D0'!H:H,'PL TOTAL D0'!I:I,"")</f>
        <v>#NAME?</v>
      </c>
    </row>
    <row r="382" spans="1:89" ht="15.75" customHeight="1">
      <c r="A382" s="41" t="s">
        <v>2996</v>
      </c>
      <c r="B382" s="14" t="s">
        <v>3619</v>
      </c>
      <c r="C382" s="9">
        <v>574599</v>
      </c>
      <c r="D382" s="9" t="s">
        <v>2998</v>
      </c>
      <c r="E382" s="9" t="s">
        <v>38</v>
      </c>
      <c r="F382" s="6" t="s">
        <v>2999</v>
      </c>
      <c r="G382" s="7" t="e">
        <f t="shared" ca="1" si="4"/>
        <v>#NAME?</v>
      </c>
      <c r="H382" s="8" t="s">
        <v>218</v>
      </c>
      <c r="I382" s="29" t="s">
        <v>41</v>
      </c>
      <c r="J382" s="9" t="str">
        <f t="shared" si="6"/>
        <v>Não</v>
      </c>
      <c r="K382" s="107">
        <v>43538</v>
      </c>
      <c r="L382" s="107">
        <v>44025</v>
      </c>
      <c r="M382" s="6" t="s">
        <v>138</v>
      </c>
      <c r="N382" s="10">
        <v>5.0000000000000001E-3</v>
      </c>
      <c r="O382" s="9" t="s">
        <v>29</v>
      </c>
      <c r="P382" s="234">
        <v>0.1</v>
      </c>
      <c r="Q382" s="108"/>
      <c r="R382" s="47"/>
      <c r="S382" s="7" t="s">
        <v>220</v>
      </c>
      <c r="T382" s="6" t="s">
        <v>3620</v>
      </c>
      <c r="U382" s="6" t="s">
        <v>38</v>
      </c>
      <c r="V382" s="29" t="e">
        <f t="shared" ca="1" si="5"/>
        <v>#NAME?</v>
      </c>
      <c r="W382" s="29"/>
      <c r="X382" s="29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3007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5">
        <v>0</v>
      </c>
      <c r="CI382" s="35">
        <v>0</v>
      </c>
      <c r="CJ382" s="35">
        <v>0</v>
      </c>
      <c r="CK382" s="35" t="e">
        <f t="array" aca="1" ref="CK382" ca="1">_xludf.XLOOKUP(C382,'PL TOTAL D0'!H:H,'PL TOTAL D0'!I:I,"")</f>
        <v>#NAME?</v>
      </c>
    </row>
    <row r="383" spans="1:89" ht="15.75" customHeight="1">
      <c r="A383" s="41" t="s">
        <v>2996</v>
      </c>
      <c r="B383" s="14" t="s">
        <v>3619</v>
      </c>
      <c r="C383" s="9">
        <v>575296</v>
      </c>
      <c r="D383" s="9" t="s">
        <v>2998</v>
      </c>
      <c r="E383" s="9" t="s">
        <v>38</v>
      </c>
      <c r="F383" s="6" t="s">
        <v>2999</v>
      </c>
      <c r="G383" s="7" t="e">
        <f t="shared" ca="1" si="4"/>
        <v>#NAME?</v>
      </c>
      <c r="H383" s="8" t="s">
        <v>218</v>
      </c>
      <c r="I383" s="29" t="s">
        <v>41</v>
      </c>
      <c r="J383" s="9" t="str">
        <f t="shared" si="6"/>
        <v>Não</v>
      </c>
      <c r="K383" s="107">
        <v>43538</v>
      </c>
      <c r="L383" s="107">
        <v>44025</v>
      </c>
      <c r="M383" s="6" t="s">
        <v>132</v>
      </c>
      <c r="N383" s="10">
        <v>2.5000000000000001E-2</v>
      </c>
      <c r="O383" s="9" t="s">
        <v>260</v>
      </c>
      <c r="P383" s="234">
        <v>0.2</v>
      </c>
      <c r="Q383" s="108"/>
      <c r="R383" s="108"/>
      <c r="S383" s="7" t="s">
        <v>220</v>
      </c>
      <c r="T383" s="6" t="s">
        <v>3620</v>
      </c>
      <c r="U383" s="6" t="s">
        <v>38</v>
      </c>
      <c r="V383" s="29" t="e">
        <f t="shared" ca="1" si="5"/>
        <v>#NAME?</v>
      </c>
      <c r="W383" s="29"/>
      <c r="X383" s="29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3007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5">
        <v>0</v>
      </c>
      <c r="CI383" s="35">
        <v>0</v>
      </c>
      <c r="CJ383" s="35">
        <v>0</v>
      </c>
      <c r="CK383" s="35" t="e">
        <f t="array" aca="1" ref="CK383" ca="1">_xludf.XLOOKUP(C383,'PL TOTAL D0'!H:H,'PL TOTAL D0'!I:I,"")</f>
        <v>#NAME?</v>
      </c>
    </row>
    <row r="384" spans="1:89" ht="15.75" customHeight="1">
      <c r="A384" s="41" t="s">
        <v>2996</v>
      </c>
      <c r="B384" s="3" t="s">
        <v>3621</v>
      </c>
      <c r="C384" s="9">
        <v>424312</v>
      </c>
      <c r="D384" s="9" t="s">
        <v>2998</v>
      </c>
      <c r="E384" s="9" t="s">
        <v>38</v>
      </c>
      <c r="F384" s="6" t="s">
        <v>2999</v>
      </c>
      <c r="G384" s="7" t="e">
        <f t="shared" ca="1" si="4"/>
        <v>#NAME?</v>
      </c>
      <c r="H384" s="8" t="s">
        <v>218</v>
      </c>
      <c r="I384" s="29" t="s">
        <v>41</v>
      </c>
      <c r="J384" s="9" t="str">
        <f t="shared" si="6"/>
        <v>Não</v>
      </c>
      <c r="K384" s="107">
        <v>43843</v>
      </c>
      <c r="L384" s="107">
        <v>44455</v>
      </c>
      <c r="M384" s="6" t="s">
        <v>28</v>
      </c>
      <c r="N384" s="10">
        <v>1.2E-2</v>
      </c>
      <c r="O384" s="9" t="s">
        <v>41</v>
      </c>
      <c r="P384" s="234">
        <v>0</v>
      </c>
      <c r="Q384" s="108"/>
      <c r="R384" s="108"/>
      <c r="S384" s="7" t="s">
        <v>220</v>
      </c>
      <c r="T384" s="6" t="s">
        <v>3622</v>
      </c>
      <c r="U384" s="6" t="s">
        <v>38</v>
      </c>
      <c r="V384" s="29" t="e">
        <f t="shared" ca="1" si="5"/>
        <v>#NAME?</v>
      </c>
      <c r="W384" s="29"/>
      <c r="X384" s="29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3007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5">
        <v>0</v>
      </c>
      <c r="CI384" s="35">
        <v>0</v>
      </c>
      <c r="CJ384" s="35">
        <v>0</v>
      </c>
      <c r="CK384" s="35" t="e">
        <f t="array" aca="1" ref="CK384" ca="1">_xludf.XLOOKUP(C384,'PL TOTAL D0'!H:H,'PL TOTAL D0'!I:I,"")</f>
        <v>#NAME?</v>
      </c>
    </row>
    <row r="385" spans="1:89" ht="15.75" customHeight="1">
      <c r="A385" s="41" t="s">
        <v>2996</v>
      </c>
      <c r="B385" s="106" t="s">
        <v>3623</v>
      </c>
      <c r="C385" s="9">
        <v>47922</v>
      </c>
      <c r="D385" s="9" t="s">
        <v>19</v>
      </c>
      <c r="E385" s="9" t="s">
        <v>20</v>
      </c>
      <c r="F385" s="9" t="s">
        <v>339</v>
      </c>
      <c r="G385" s="7" t="e">
        <f t="shared" ca="1" si="4"/>
        <v>#NAME?</v>
      </c>
      <c r="H385" s="8" t="s">
        <v>239</v>
      </c>
      <c r="I385" s="29" t="s">
        <v>240</v>
      </c>
      <c r="J385" s="9" t="str">
        <f t="shared" si="6"/>
        <v>Não</v>
      </c>
      <c r="K385" s="107">
        <v>44273</v>
      </c>
      <c r="L385" s="7"/>
      <c r="M385" s="6" t="s">
        <v>138</v>
      </c>
      <c r="N385" s="10">
        <v>1.2E-2</v>
      </c>
      <c r="O385" s="9" t="s">
        <v>29</v>
      </c>
      <c r="P385" s="234">
        <v>0.1</v>
      </c>
      <c r="Q385" s="108"/>
      <c r="R385" s="108"/>
      <c r="S385" s="7" t="s">
        <v>220</v>
      </c>
      <c r="T385" s="9" t="s">
        <v>3624</v>
      </c>
      <c r="U385" s="6" t="s">
        <v>94</v>
      </c>
      <c r="V385" s="29" t="e">
        <f t="shared" ca="1" si="5"/>
        <v>#NAME?</v>
      </c>
      <c r="W385" s="29"/>
      <c r="X385" s="29"/>
      <c r="Y385" s="6" t="s">
        <v>330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5">
        <v>0</v>
      </c>
      <c r="CI385" s="35">
        <v>0</v>
      </c>
      <c r="CJ385" s="35">
        <v>0</v>
      </c>
      <c r="CK385" s="35" t="e">
        <f t="array" aca="1" ref="CK385" ca="1">_xludf.XLOOKUP(C385,'PL TOTAL D0'!H:H,'PL TOTAL D0'!I:I,"")</f>
        <v>#NAME?</v>
      </c>
    </row>
    <row r="386" spans="1:89" ht="15.75" customHeight="1">
      <c r="A386" s="41" t="s">
        <v>2996</v>
      </c>
      <c r="B386" s="3" t="s">
        <v>3625</v>
      </c>
      <c r="C386" s="9">
        <v>467548</v>
      </c>
      <c r="D386" s="9" t="s">
        <v>19</v>
      </c>
      <c r="E386" s="9" t="s">
        <v>20</v>
      </c>
      <c r="F386" s="9" t="s">
        <v>3045</v>
      </c>
      <c r="G386" s="7" t="e">
        <f t="shared" ca="1" si="4"/>
        <v>#NAME?</v>
      </c>
      <c r="H386" s="8" t="s">
        <v>218</v>
      </c>
      <c r="I386" s="29" t="s">
        <v>41</v>
      </c>
      <c r="J386" s="9" t="str">
        <f t="shared" si="6"/>
        <v>Não</v>
      </c>
      <c r="K386" s="107">
        <v>44267</v>
      </c>
      <c r="L386" s="76">
        <v>44908</v>
      </c>
      <c r="M386" s="6" t="s">
        <v>138</v>
      </c>
      <c r="N386" s="10">
        <v>1.4999999999999999E-2</v>
      </c>
      <c r="O386" s="9" t="s">
        <v>29</v>
      </c>
      <c r="P386" s="234">
        <v>0.1</v>
      </c>
      <c r="Q386" s="235"/>
      <c r="R386" s="108" t="s">
        <v>3626</v>
      </c>
      <c r="S386" s="7" t="s">
        <v>220</v>
      </c>
      <c r="T386" s="6" t="s">
        <v>3627</v>
      </c>
      <c r="U386" s="6" t="s">
        <v>94</v>
      </c>
      <c r="V386" s="29" t="e">
        <f t="shared" ca="1" si="5"/>
        <v>#NAME?</v>
      </c>
      <c r="W386" s="29"/>
      <c r="X386" s="29"/>
      <c r="Y386" s="6" t="s">
        <v>330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5">
        <v>0</v>
      </c>
      <c r="CI386" s="35">
        <v>0</v>
      </c>
      <c r="CJ386" s="35">
        <v>0</v>
      </c>
      <c r="CK386" s="35" t="e">
        <f t="array" aca="1" ref="CK386" ca="1">_xludf.XLOOKUP(C386,'PL TOTAL D0'!H:H,'PL TOTAL D0'!I:I,"")</f>
        <v>#NAME?</v>
      </c>
    </row>
    <row r="387" spans="1:89" ht="15.75" customHeight="1">
      <c r="A387" s="41" t="s">
        <v>2996</v>
      </c>
      <c r="B387" s="14" t="s">
        <v>3625</v>
      </c>
      <c r="C387" s="9">
        <v>0</v>
      </c>
      <c r="D387" s="9" t="s">
        <v>19</v>
      </c>
      <c r="E387" s="9" t="s">
        <v>20</v>
      </c>
      <c r="F387" s="9" t="s">
        <v>3045</v>
      </c>
      <c r="G387" s="7" t="e">
        <f t="shared" ca="1" si="4"/>
        <v>#NAME?</v>
      </c>
      <c r="H387" s="8" t="s">
        <v>218</v>
      </c>
      <c r="I387" s="29" t="s">
        <v>41</v>
      </c>
      <c r="J387" s="9" t="str">
        <f t="shared" si="6"/>
        <v>Não</v>
      </c>
      <c r="K387" s="6"/>
      <c r="L387" s="239">
        <v>44908</v>
      </c>
      <c r="M387" s="7" t="s">
        <v>3221</v>
      </c>
      <c r="N387" s="233">
        <v>0.01</v>
      </c>
      <c r="O387" s="9" t="s">
        <v>41</v>
      </c>
      <c r="P387" s="234">
        <v>0</v>
      </c>
      <c r="Q387" s="108"/>
      <c r="R387" s="108"/>
      <c r="S387" s="7" t="s">
        <v>220</v>
      </c>
      <c r="T387" s="6" t="s">
        <v>3627</v>
      </c>
      <c r="U387" s="6" t="s">
        <v>94</v>
      </c>
      <c r="V387" s="29" t="e">
        <f t="shared" ca="1" si="5"/>
        <v>#NAME?</v>
      </c>
      <c r="W387" s="29"/>
      <c r="X387" s="29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3007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5">
        <v>0</v>
      </c>
      <c r="CI387" s="35">
        <v>0</v>
      </c>
      <c r="CJ387" s="35">
        <v>0</v>
      </c>
      <c r="CK387" s="35" t="e">
        <f t="array" aca="1" ref="CK387" ca="1">_xludf.XLOOKUP(C387,'PL TOTAL D0'!H:H,'PL TOTAL D0'!I:I,"")</f>
        <v>#NAME?</v>
      </c>
    </row>
    <row r="388" spans="1:89" ht="15.75" customHeight="1">
      <c r="A388" s="41" t="s">
        <v>2996</v>
      </c>
      <c r="B388" s="41" t="s">
        <v>3628</v>
      </c>
      <c r="C388" s="9">
        <v>577392</v>
      </c>
      <c r="D388" s="9" t="s">
        <v>2998</v>
      </c>
      <c r="E388" s="9" t="s">
        <v>38</v>
      </c>
      <c r="F388" s="9" t="s">
        <v>2999</v>
      </c>
      <c r="G388" s="7" t="e">
        <f t="shared" ca="1" si="4"/>
        <v>#NAME?</v>
      </c>
      <c r="H388" s="8" t="s">
        <v>239</v>
      </c>
      <c r="I388" s="29" t="s">
        <v>240</v>
      </c>
      <c r="J388" s="9" t="str">
        <f t="shared" si="6"/>
        <v>Não</v>
      </c>
      <c r="K388" s="232">
        <v>43567</v>
      </c>
      <c r="L388" s="6"/>
      <c r="M388" s="6" t="s">
        <v>138</v>
      </c>
      <c r="N388" s="233">
        <v>0.01</v>
      </c>
      <c r="O388" s="9" t="s">
        <v>29</v>
      </c>
      <c r="P388" s="234">
        <v>0.1</v>
      </c>
      <c r="Q388" s="41"/>
      <c r="R388" s="108" t="s">
        <v>3629</v>
      </c>
      <c r="S388" s="7" t="s">
        <v>220</v>
      </c>
      <c r="T388" s="9" t="s">
        <v>3630</v>
      </c>
      <c r="U388" s="6" t="s">
        <v>38</v>
      </c>
      <c r="V388" s="29" t="e">
        <f t="shared" ca="1" si="5"/>
        <v>#NAME?</v>
      </c>
      <c r="W388" s="29"/>
      <c r="X388" s="29"/>
      <c r="Y388" s="6" t="s">
        <v>330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5">
        <v>0</v>
      </c>
      <c r="CI388" s="35">
        <v>0</v>
      </c>
      <c r="CJ388" s="35">
        <v>0</v>
      </c>
      <c r="CK388" s="35" t="e">
        <f t="array" aca="1" ref="CK388" ca="1">_xludf.XLOOKUP(C388,'PL TOTAL D0'!H:H,'PL TOTAL D0'!I:I,"")</f>
        <v>#NAME?</v>
      </c>
    </row>
    <row r="389" spans="1:89" ht="15.75" customHeight="1">
      <c r="A389" s="41" t="s">
        <v>2996</v>
      </c>
      <c r="B389" s="106" t="s">
        <v>3631</v>
      </c>
      <c r="C389" s="9">
        <v>384538</v>
      </c>
      <c r="D389" s="9" t="s">
        <v>19</v>
      </c>
      <c r="E389" s="9" t="s">
        <v>38</v>
      </c>
      <c r="F389" s="9" t="s">
        <v>3232</v>
      </c>
      <c r="G389" s="7" t="e">
        <f t="shared" ca="1" si="4"/>
        <v>#NAME?</v>
      </c>
      <c r="H389" s="8" t="s">
        <v>239</v>
      </c>
      <c r="I389" s="29" t="s">
        <v>41</v>
      </c>
      <c r="J389" s="9" t="str">
        <f t="shared" si="6"/>
        <v>Não</v>
      </c>
      <c r="K389" s="232">
        <v>45106</v>
      </c>
      <c r="L389" s="6"/>
      <c r="M389" s="6" t="s">
        <v>138</v>
      </c>
      <c r="N389" s="233">
        <v>1.4999999999999999E-2</v>
      </c>
      <c r="O389" s="9" t="s">
        <v>29</v>
      </c>
      <c r="P389" s="234">
        <v>0.1</v>
      </c>
      <c r="Q389" s="108"/>
      <c r="R389" s="108"/>
      <c r="S389" s="7" t="s">
        <v>220</v>
      </c>
      <c r="T389" s="9" t="s">
        <v>3632</v>
      </c>
      <c r="U389" s="6" t="s">
        <v>112</v>
      </c>
      <c r="V389" s="29" t="e">
        <f t="shared" ca="1" si="5"/>
        <v>#NAME?</v>
      </c>
      <c r="W389" s="29"/>
      <c r="X389" s="29"/>
      <c r="Y389" s="6" t="s">
        <v>222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5">
        <v>64236.59</v>
      </c>
      <c r="CI389" s="35">
        <v>78690.3</v>
      </c>
      <c r="CJ389" s="35">
        <v>95533.49</v>
      </c>
      <c r="CK389" s="35" t="e">
        <f t="array" aca="1" ref="CK389" ca="1">_xludf.XLOOKUP(C389,'PL TOTAL D0'!H:H,'PL TOTAL D0'!I:I,"")</f>
        <v>#NAME?</v>
      </c>
    </row>
    <row r="390" spans="1:89" ht="15.75" customHeight="1">
      <c r="A390" s="41" t="s">
        <v>2996</v>
      </c>
      <c r="B390" s="14" t="s">
        <v>2905</v>
      </c>
      <c r="C390" s="9">
        <v>576246</v>
      </c>
      <c r="D390" s="9" t="s">
        <v>19</v>
      </c>
      <c r="E390" s="9" t="s">
        <v>20</v>
      </c>
      <c r="F390" s="9" t="s">
        <v>290</v>
      </c>
      <c r="G390" s="7" t="e">
        <f t="shared" ca="1" si="4"/>
        <v>#NAME?</v>
      </c>
      <c r="H390" s="8" t="s">
        <v>239</v>
      </c>
      <c r="I390" s="29" t="s">
        <v>240</v>
      </c>
      <c r="J390" s="9" t="str">
        <f t="shared" si="6"/>
        <v>Não</v>
      </c>
      <c r="K390" s="107">
        <v>44599</v>
      </c>
      <c r="L390" s="6"/>
      <c r="M390" s="6" t="s">
        <v>138</v>
      </c>
      <c r="N390" s="233">
        <v>1.4999999999999999E-2</v>
      </c>
      <c r="O390" s="9" t="s">
        <v>29</v>
      </c>
      <c r="P390" s="234">
        <v>0.1</v>
      </c>
      <c r="Q390" s="33"/>
      <c r="R390" s="33"/>
      <c r="S390" s="7" t="s">
        <v>220</v>
      </c>
      <c r="T390" s="6" t="s">
        <v>2907</v>
      </c>
      <c r="U390" s="6" t="s">
        <v>94</v>
      </c>
      <c r="V390" s="29" t="e">
        <f t="shared" ca="1" si="5"/>
        <v>#NAME?</v>
      </c>
      <c r="W390" s="29"/>
      <c r="X390" s="29"/>
      <c r="Y390" s="6" t="s">
        <v>330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5">
        <v>0</v>
      </c>
      <c r="CI390" s="35">
        <v>0</v>
      </c>
      <c r="CJ390" s="35">
        <v>0</v>
      </c>
      <c r="CK390" s="35" t="e">
        <f t="array" aca="1" ref="CK390" ca="1">_xludf.XLOOKUP(C390,'PL TOTAL D0'!H:H,'PL TOTAL D0'!I:I,"")</f>
        <v>#NAME?</v>
      </c>
    </row>
    <row r="391" spans="1:89" ht="15.75" customHeight="1">
      <c r="A391" s="41" t="s">
        <v>2996</v>
      </c>
      <c r="B391" s="14" t="s">
        <v>2905</v>
      </c>
      <c r="C391" s="9">
        <v>557385</v>
      </c>
      <c r="D391" s="9" t="s">
        <v>19</v>
      </c>
      <c r="E391" s="9" t="s">
        <v>20</v>
      </c>
      <c r="F391" s="9" t="s">
        <v>290</v>
      </c>
      <c r="G391" s="7" t="e">
        <f t="shared" ca="1" si="4"/>
        <v>#NAME?</v>
      </c>
      <c r="H391" s="8" t="s">
        <v>239</v>
      </c>
      <c r="I391" s="29" t="s">
        <v>240</v>
      </c>
      <c r="J391" s="9" t="str">
        <f t="shared" si="6"/>
        <v>Não</v>
      </c>
      <c r="K391" s="6"/>
      <c r="L391" s="6"/>
      <c r="M391" s="7" t="s">
        <v>3221</v>
      </c>
      <c r="N391" s="233">
        <v>0.01</v>
      </c>
      <c r="O391" s="9" t="s">
        <v>41</v>
      </c>
      <c r="P391" s="234">
        <v>0</v>
      </c>
      <c r="Q391" s="33"/>
      <c r="R391" s="33"/>
      <c r="S391" s="7" t="s">
        <v>220</v>
      </c>
      <c r="T391" s="6" t="s">
        <v>2907</v>
      </c>
      <c r="U391" s="6" t="s">
        <v>94</v>
      </c>
      <c r="V391" s="29" t="e">
        <f t="shared" ca="1" si="5"/>
        <v>#NAME?</v>
      </c>
      <c r="W391" s="29"/>
      <c r="X391" s="29"/>
      <c r="Y391" s="6" t="s">
        <v>330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3007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5">
        <v>0</v>
      </c>
      <c r="CI391" s="35">
        <v>0</v>
      </c>
      <c r="CJ391" s="35">
        <v>0</v>
      </c>
      <c r="CK391" s="35" t="e">
        <f t="array" aca="1" ref="CK391" ca="1">_xludf.XLOOKUP(C391,'PL TOTAL D0'!H:H,'PL TOTAL D0'!I:I,"")</f>
        <v>#NAME?</v>
      </c>
    </row>
    <row r="392" spans="1:89" ht="15.75" customHeight="1">
      <c r="A392" s="41" t="s">
        <v>2996</v>
      </c>
      <c r="B392" s="14" t="s">
        <v>3633</v>
      </c>
      <c r="C392" s="9">
        <v>379727</v>
      </c>
      <c r="D392" s="9" t="s">
        <v>19</v>
      </c>
      <c r="E392" s="9" t="s">
        <v>38</v>
      </c>
      <c r="F392" s="9" t="s">
        <v>3232</v>
      </c>
      <c r="G392" s="7" t="e">
        <f t="shared" ca="1" si="4"/>
        <v>#NAME?</v>
      </c>
      <c r="H392" s="8" t="s">
        <v>227</v>
      </c>
      <c r="I392" s="29" t="s">
        <v>41</v>
      </c>
      <c r="J392" s="9" t="str">
        <f t="shared" si="6"/>
        <v>Não</v>
      </c>
      <c r="K392" s="107">
        <v>45021</v>
      </c>
      <c r="L392" s="6"/>
      <c r="M392" s="6" t="s">
        <v>138</v>
      </c>
      <c r="N392" s="233">
        <v>1.4999999999999999E-2</v>
      </c>
      <c r="O392" s="9" t="s">
        <v>29</v>
      </c>
      <c r="P392" s="234">
        <v>0.1</v>
      </c>
      <c r="Q392" s="33"/>
      <c r="R392" s="33"/>
      <c r="S392" s="7" t="s">
        <v>220</v>
      </c>
      <c r="T392" s="6" t="s">
        <v>3634</v>
      </c>
      <c r="U392" s="6" t="s">
        <v>112</v>
      </c>
      <c r="V392" s="29" t="e">
        <f t="shared" ca="1" si="5"/>
        <v>#NAME?</v>
      </c>
      <c r="W392" s="29"/>
      <c r="X392" s="29"/>
      <c r="Y392" s="6" t="s">
        <v>330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5">
        <v>276191.96999999997</v>
      </c>
      <c r="CI392" s="35">
        <v>304198.78999999998</v>
      </c>
      <c r="CJ392" s="35">
        <v>297337.32</v>
      </c>
      <c r="CK392" s="35" t="e">
        <f t="array" aca="1" ref="CK392" ca="1">_xludf.XLOOKUP(C392,'PL TOTAL D0'!H:H,'PL TOTAL D0'!I:I,"")</f>
        <v>#NAME?</v>
      </c>
    </row>
    <row r="393" spans="1:89" ht="15.75" customHeight="1">
      <c r="A393" s="41" t="s">
        <v>2996</v>
      </c>
      <c r="B393" s="3" t="s">
        <v>3635</v>
      </c>
      <c r="C393" s="9">
        <v>46143</v>
      </c>
      <c r="D393" s="9" t="s">
        <v>19</v>
      </c>
      <c r="E393" s="9" t="s">
        <v>20</v>
      </c>
      <c r="F393" s="9" t="s">
        <v>339</v>
      </c>
      <c r="G393" s="7" t="e">
        <f t="shared" ca="1" si="4"/>
        <v>#NAME?</v>
      </c>
      <c r="H393" s="8" t="s">
        <v>239</v>
      </c>
      <c r="I393" s="29" t="s">
        <v>240</v>
      </c>
      <c r="J393" s="9" t="str">
        <f t="shared" si="6"/>
        <v>Não</v>
      </c>
      <c r="K393" s="232">
        <v>44319</v>
      </c>
      <c r="L393" s="6"/>
      <c r="M393" s="6" t="s">
        <v>132</v>
      </c>
      <c r="N393" s="233">
        <v>2.5000000000000001E-2</v>
      </c>
      <c r="O393" s="9" t="s">
        <v>260</v>
      </c>
      <c r="P393" s="234">
        <v>0.2</v>
      </c>
      <c r="Q393" s="33"/>
      <c r="R393" s="33" t="s">
        <v>3636</v>
      </c>
      <c r="S393" s="7" t="s">
        <v>220</v>
      </c>
      <c r="T393" s="6" t="s">
        <v>3637</v>
      </c>
      <c r="U393" s="6" t="s">
        <v>94</v>
      </c>
      <c r="V393" s="29" t="e">
        <f t="shared" ca="1" si="5"/>
        <v>#NAME?</v>
      </c>
      <c r="W393" s="29"/>
      <c r="X393" s="29"/>
      <c r="Y393" s="6" t="s">
        <v>330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5">
        <v>1250.83</v>
      </c>
      <c r="CI393" s="35">
        <v>1250.83</v>
      </c>
      <c r="CJ393" s="35">
        <v>1250.83</v>
      </c>
      <c r="CK393" s="35" t="e">
        <f t="array" aca="1" ref="CK393" ca="1">_xludf.XLOOKUP(C393,'PL TOTAL D0'!H:H,'PL TOTAL D0'!I:I,"")</f>
        <v>#NAME?</v>
      </c>
    </row>
    <row r="394" spans="1:89" ht="15.75" customHeight="1">
      <c r="A394" s="41" t="s">
        <v>2996</v>
      </c>
      <c r="B394" s="14" t="s">
        <v>16</v>
      </c>
      <c r="C394" s="9">
        <v>443359</v>
      </c>
      <c r="D394" s="9" t="s">
        <v>19</v>
      </c>
      <c r="E394" s="9" t="s">
        <v>20</v>
      </c>
      <c r="F394" s="9" t="s">
        <v>339</v>
      </c>
      <c r="G394" s="7" t="e">
        <f t="shared" ca="1" si="4"/>
        <v>#NAME?</v>
      </c>
      <c r="H394" s="8" t="s">
        <v>239</v>
      </c>
      <c r="I394" s="29" t="s">
        <v>286</v>
      </c>
      <c r="J394" s="9" t="str">
        <f t="shared" si="6"/>
        <v>Não</v>
      </c>
      <c r="K394" s="232">
        <v>44651</v>
      </c>
      <c r="L394" s="6"/>
      <c r="M394" s="6" t="s">
        <v>138</v>
      </c>
      <c r="N394" s="233">
        <v>1.4999999999999999E-2</v>
      </c>
      <c r="O394" s="9" t="s">
        <v>29</v>
      </c>
      <c r="P394" s="234">
        <v>0.1</v>
      </c>
      <c r="Q394" s="108"/>
      <c r="R394" s="108"/>
      <c r="S394" s="7" t="s">
        <v>220</v>
      </c>
      <c r="T394" s="6" t="s">
        <v>3638</v>
      </c>
      <c r="U394" s="6" t="s">
        <v>94</v>
      </c>
      <c r="V394" s="29" t="e">
        <f t="shared" ca="1" si="5"/>
        <v>#NAME?</v>
      </c>
      <c r="W394" s="29"/>
      <c r="X394" s="29"/>
      <c r="Y394" s="6" t="s">
        <v>330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5">
        <v>0</v>
      </c>
      <c r="CI394" s="35">
        <v>0</v>
      </c>
      <c r="CJ394" s="35">
        <v>0</v>
      </c>
      <c r="CK394" s="35" t="e">
        <f t="array" aca="1" ref="CK394" ca="1">_xludf.XLOOKUP(C394,'PL TOTAL D0'!H:H,'PL TOTAL D0'!I:I,"")</f>
        <v>#NAME?</v>
      </c>
    </row>
    <row r="395" spans="1:89" ht="15.75" customHeight="1">
      <c r="A395" s="41" t="s">
        <v>2996</v>
      </c>
      <c r="B395" s="3" t="s">
        <v>3639</v>
      </c>
      <c r="C395" s="9">
        <v>478832</v>
      </c>
      <c r="D395" s="9" t="s">
        <v>19</v>
      </c>
      <c r="E395" s="9" t="s">
        <v>20</v>
      </c>
      <c r="F395" s="9" t="s">
        <v>339</v>
      </c>
      <c r="G395" s="7" t="e">
        <f t="shared" ca="1" si="4"/>
        <v>#NAME?</v>
      </c>
      <c r="H395" s="8" t="s">
        <v>239</v>
      </c>
      <c r="I395" s="29" t="s">
        <v>1002</v>
      </c>
      <c r="J395" s="9" t="str">
        <f t="shared" si="6"/>
        <v>Não</v>
      </c>
      <c r="K395" s="232">
        <v>44291</v>
      </c>
      <c r="L395" s="7"/>
      <c r="M395" s="6" t="s">
        <v>138</v>
      </c>
      <c r="N395" s="233">
        <v>1.4999999999999999E-2</v>
      </c>
      <c r="O395" s="9" t="s">
        <v>29</v>
      </c>
      <c r="P395" s="234">
        <v>0.1</v>
      </c>
      <c r="Q395" s="108"/>
      <c r="R395" s="108"/>
      <c r="S395" s="7" t="s">
        <v>264</v>
      </c>
      <c r="T395" s="6" t="s">
        <v>3640</v>
      </c>
      <c r="U395" s="6" t="s">
        <v>94</v>
      </c>
      <c r="V395" s="29" t="e">
        <f t="shared" ca="1" si="5"/>
        <v>#NAME?</v>
      </c>
      <c r="W395" s="29"/>
      <c r="X395" s="29"/>
      <c r="Y395" s="6" t="s">
        <v>330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5">
        <v>66996.75</v>
      </c>
      <c r="CI395" s="35">
        <v>3148.2</v>
      </c>
      <c r="CJ395" s="35">
        <v>3317.22</v>
      </c>
      <c r="CK395" s="35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18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2953</v>
      </c>
      <c r="C397" s="278">
        <f>COUNTIF(H:H,"Ativo")</f>
        <v>38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2955</v>
      </c>
      <c r="C398" s="285">
        <f>COUNTIF(H:H,"Encerrado")</f>
        <v>174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3641</v>
      </c>
      <c r="C399" s="285">
        <f>COUNTIF(H:H,"Inativo")</f>
        <v>181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2956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32B7B033-28CE-45AF-A9B1-D47A189936F4}" filter="1" showAutoFilter="1">
      <pageMargins left="0.511811024" right="0.511811024" top="0.78740157499999996" bottom="0.78740157499999996" header="0.31496062000000002" footer="0.31496062000000002"/>
      <autoFilter ref="A2:BZ395" xr:uid="{534E9A25-9F0E-48E5-9542-37E52A4368E4}"/>
    </customSheetView>
    <customSheetView guid="{84A2558B-E28A-4381-9575-A486B56066F7}" filter="1" showAutoFilter="1">
      <pageMargins left="0.511811024" right="0.511811024" top="0.78740157499999996" bottom="0.78740157499999996" header="0.31496062000000002" footer="0.31496062000000002"/>
      <autoFilter ref="A1:CC395" xr:uid="{DAC17A0C-1F65-4495-86AB-8427CAC8221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590142B-70A1-4E01-B393-A556485C0C74}" filter="1" showAutoFilter="1">
      <pageMargins left="0.511811024" right="0.511811024" top="0.78740157499999996" bottom="0.78740157499999996" header="0.31496062000000002" footer="0.31496062000000002"/>
      <autoFilter ref="B2:BQ395" xr:uid="{D74AA802-504A-4EA0-A5BA-2E56AE05DE59}"/>
    </customSheetView>
    <customSheetView guid="{0F568B8B-433E-4EC5-BCE3-67332A3CE4AC}" filter="1" showAutoFilter="1">
      <pageMargins left="0.511811024" right="0.511811024" top="0.78740157499999996" bottom="0.78740157499999996" header="0.31496062000000002" footer="0.31496062000000002"/>
      <autoFilter ref="A1:CA395" xr:uid="{15CDBBB8-C886-434F-864E-09420049EFDB}"/>
    </customSheetView>
    <customSheetView guid="{2B3853DF-BB50-4292-8DE9-56D1F14183C5}" filter="1" showAutoFilter="1">
      <pageMargins left="0.511811024" right="0.511811024" top="0.78740157499999996" bottom="0.78740157499999996" header="0.31496062000000002" footer="0.31496062000000002"/>
      <autoFilter ref="A2:CA395" xr:uid="{0DA17B17-79DA-4FCE-B2A0-1753BA917C0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0970B97-B11E-49BE-B753-5819EEDB3169}" filter="1" showAutoFilter="1">
      <pageMargins left="0.511811024" right="0.511811024" top="0.78740157499999996" bottom="0.78740157499999996" header="0.31496062000000002" footer="0.31496062000000002"/>
      <autoFilter ref="A1:CA395" xr:uid="{237CC4AA-8F15-469B-8C05-EF931F96684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77B5F89-042B-4A6E-BCC4-E8D1EC0F84C6}" filter="1" showAutoFilter="1">
      <pageMargins left="0.511811024" right="0.511811024" top="0.78740157499999996" bottom="0.78740157499999996" header="0.31496062000000002" footer="0.31496062000000002"/>
      <autoFilter ref="B2:BP395" xr:uid="{0E3A6CDF-3DCC-4EF0-9F64-799EA97B8926}"/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K2:P241" xr:uid="{4B2B4D7F-92CA-47F1-B16D-487CF6478A18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4CA1416-B651-40A7-A141-3E339851BC4E}" filter="1" showAutoFilter="1">
      <pageMargins left="0.511811024" right="0.511811024" top="0.78740157499999996" bottom="0.78740157499999996" header="0.31496062000000002" footer="0.31496062000000002"/>
      <autoFilter ref="B2:BQ395" xr:uid="{969E4A64-05C5-43DA-BAE0-8BA27581B4DC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12CE15E-6234-4B80-B85A-78FF7BCECFCA}" filter="1" showAutoFilter="1">
      <pageMargins left="0.511811024" right="0.511811024" top="0.78740157499999996" bottom="0.78740157499999996" header="0.31496062000000002" footer="0.31496062000000002"/>
      <autoFilter ref="A2:BZ395" xr:uid="{2ACCF3D6-BEA7-45AF-92C5-6C8B88F96057}"/>
    </customSheetView>
    <customSheetView guid="{ECCF0638-5AF5-4B8E-A78E-A45F3462C7DE}" filter="1" showAutoFilter="1">
      <pageMargins left="0.511811024" right="0.511811024" top="0.78740157499999996" bottom="0.78740157499999996" header="0.31496062000000002" footer="0.31496062000000002"/>
      <autoFilter ref="K2:P403" xr:uid="{BE80A706-BDCE-4205-A429-6C70D27FC3C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AD79EDA-299E-4B22-9D4B-B2FCF72662CA}" filter="1" showAutoFilter="1">
      <pageMargins left="0.511811024" right="0.511811024" top="0.78740157499999996" bottom="0.78740157499999996" header="0.31496062000000002" footer="0.31496062000000002"/>
      <autoFilter ref="B2:P403" xr:uid="{D30A44F2-B661-49F9-9885-CFF6A0AE20C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8FC617E-B4F6-40D2-93B5-54FC8482FA85}" filter="1" showAutoFilter="1">
      <pageMargins left="0.511811024" right="0.511811024" top="0.78740157499999996" bottom="0.78740157499999996" header="0.31496062000000002" footer="0.31496062000000002"/>
      <autoFilter ref="A1:BY403" xr:uid="{37B7AE7D-219D-4A62-8715-4DB15C27BB1D}">
        <filterColumn colId="7">
          <filters>
            <filter val="Encerrado"/>
            <filter val="Ativo"/>
          </filters>
        </filterColumn>
      </autoFilter>
    </customSheetView>
    <customSheetView guid="{653E552E-C2BD-416C-9747-CA5C2F4E1B6F}" filter="1" showAutoFilter="1">
      <pageMargins left="0.511811024" right="0.511811024" top="0.78740157499999996" bottom="0.78740157499999996" header="0.31496062000000002" footer="0.31496062000000002"/>
      <autoFilter ref="A1:CC395" xr:uid="{8A0E4EE4-29CD-4EAB-BF9C-C5E1519A126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DE894F4-7B54-45FD-A34B-52FF69B78F6F}" filter="1" showAutoFilter="1">
      <pageMargins left="0.511811024" right="0.511811024" top="0.78740157499999996" bottom="0.78740157499999996" header="0.31496062000000002" footer="0.31496062000000002"/>
      <autoFilter ref="A1:BZ395" xr:uid="{8BF4FE1C-5192-48DA-94AC-9A9080C2C414}"/>
    </customSheetView>
    <customSheetView guid="{AD734D90-F6C0-4B65-B691-D8D47215CD41}" filter="1" showAutoFilter="1">
      <pageMargins left="0.511811024" right="0.511811024" top="0.78740157499999996" bottom="0.78740157499999996" header="0.31496062000000002" footer="0.31496062000000002"/>
      <autoFilter ref="B2:BQ395" xr:uid="{181484E2-FE57-47C8-87D5-D2619A84B5F5}"/>
    </customSheetView>
    <customSheetView guid="{A1E9899E-B829-4A42-A2BA-10F781D3703B}" filter="1" showAutoFilter="1">
      <pageMargins left="0.511811024" right="0.511811024" top="0.78740157499999996" bottom="0.78740157499999996" header="0.31496062000000002" footer="0.31496062000000002"/>
      <autoFilter ref="K2:K403" xr:uid="{00DD44AA-D15D-439D-A16E-C1BEE66BA4A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1ACA81F-4608-483A-B7F3-10D8711E342B}" filter="1" showAutoFilter="1">
      <pageMargins left="0.511811024" right="0.511811024" top="0.78740157499999996" bottom="0.78740157499999996" header="0.31496062000000002" footer="0.31496062000000002"/>
      <autoFilter ref="B2:BP395" xr:uid="{047266AA-8E78-4DB9-B890-F687180B4762}"/>
    </customSheetView>
    <customSheetView guid="{42AC4FC6-0ABE-4F13-86F6-05491674471F}" filter="1" showAutoFilter="1">
      <pageMargins left="0.511811024" right="0.511811024" top="0.78740157499999996" bottom="0.78740157499999996" header="0.31496062000000002" footer="0.31496062000000002"/>
      <autoFilter ref="A2:CB395" xr:uid="{ABF61132-2488-4EE6-B825-30C99F602EE4}">
        <filterColumn colId="7">
          <filters>
            <filter val="Inativo"/>
          </filters>
        </filterColumn>
      </autoFilter>
    </customSheetView>
    <customSheetView guid="{62ADE476-6BE3-40ED-8346-6AC79CFD0A33}" filter="1" showAutoFilter="1">
      <pageMargins left="0.511811024" right="0.511811024" top="0.78740157499999996" bottom="0.78740157499999996" header="0.31496062000000002" footer="0.31496062000000002"/>
      <autoFilter ref="K2:K403" xr:uid="{21A490D9-711E-406A-9820-B0D0616931E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9BF0A4A-8372-4F24-A580-BFA924EB3C24}" filter="1" showAutoFilter="1">
      <pageMargins left="0.511811024" right="0.511811024" top="0.78740157499999996" bottom="0.78740157499999996" header="0.31496062000000002" footer="0.31496062000000002"/>
      <autoFilter ref="K2:K403" xr:uid="{250DAC04-D53A-4FEC-B0C0-2B682BD338C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5C9E21D-705B-478E-AA2E-AEDD57DA9556}" filter="1" showAutoFilter="1">
      <pageMargins left="0.511811024" right="0.511811024" top="0.78740157499999996" bottom="0.78740157499999996" header="0.31496062000000002" footer="0.31496062000000002"/>
      <autoFilter ref="K2:K403" xr:uid="{84C76DFD-E153-4222-9937-60E0B58D080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9B2CDFA-9180-4C32-B2E7-DC53BBEFF78B}" filter="1" showAutoFilter="1">
      <pageMargins left="0.511811024" right="0.511811024" top="0.78740157499999996" bottom="0.78740157499999996" header="0.31496062000000002" footer="0.31496062000000002"/>
      <autoFilter ref="B2:BU395" xr:uid="{77234BB0-15C3-4477-86AC-A4DCEEE93E22}"/>
    </customSheetView>
    <customSheetView guid="{95E092B8-926A-4F51-BF71-AF56BB62B0EA}" filter="1" showAutoFilter="1">
      <pageMargins left="0.511811024" right="0.511811024" top="0.78740157499999996" bottom="0.78740157499999996" header="0.31496062000000002" footer="0.31496062000000002"/>
      <autoFilter ref="K2:K403" xr:uid="{68AA264E-1081-43E2-9355-129F0757802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07E2304-013C-480E-97F1-C24D9F524401}" filter="1" showAutoFilter="1">
      <pageMargins left="0.511811024" right="0.511811024" top="0.78740157499999996" bottom="0.78740157499999996" header="0.31496062000000002" footer="0.31496062000000002"/>
      <autoFilter ref="B2:BS403" xr:uid="{D7EEDE3F-6AB1-4383-A260-8E372F9D7559}"/>
    </customSheetView>
    <customSheetView guid="{6849F353-50B7-4BFD-A206-7D090209E086}" filter="1" showAutoFilter="1">
      <pageMargins left="0.511811024" right="0.511811024" top="0.78740157499999996" bottom="0.78740157499999996" header="0.31496062000000002" footer="0.31496062000000002"/>
      <autoFilter ref="A1:CC395" xr:uid="{F02D8156-8BCA-451B-8F4F-DD00EB36CA5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7B04241B-97E7-4C05-BF0A-1D9441E82C71}" filter="1" showAutoFilter="1">
      <pageMargins left="0.511811024" right="0.511811024" top="0.78740157499999996" bottom="0.78740157499999996" header="0.31496062000000002" footer="0.31496062000000002"/>
      <autoFilter ref="K2:K403" xr:uid="{E2CFA0A4-F794-4EF2-B4FE-73CDBBBC229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22D1635-AAC0-4922-9111-8B5B1F873A0D}" filter="1" showAutoFilter="1">
      <pageMargins left="0.511811024" right="0.511811024" top="0.78740157499999996" bottom="0.78740157499999996" header="0.31496062000000002" footer="0.31496062000000002"/>
      <autoFilter ref="B2:P403" xr:uid="{9BFED4CE-AE1F-4E71-B2CD-87FCF4908E0D}"/>
    </customSheetView>
    <customSheetView guid="{43DB0920-79AC-44DD-AF7E-5F90DBBDBE8E}" filter="1" showAutoFilter="1">
      <pageMargins left="0.511811024" right="0.511811024" top="0.78740157499999996" bottom="0.78740157499999996" header="0.31496062000000002" footer="0.31496062000000002"/>
      <autoFilter ref="K2:K403" xr:uid="{F5A69F3B-CC3F-4194-96FF-2F86C1E136D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L2:L403" xr:uid="{DE6832CE-FF64-43B0-B2BB-8F1C0C3D9D6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2F641D9-2BAF-444F-8B58-6AEEC71B0D6A}" filter="1" showAutoFilter="1">
      <pageMargins left="0.511811024" right="0.511811024" top="0.78740157499999996" bottom="0.78740157499999996" header="0.31496062000000002" footer="0.31496062000000002"/>
      <autoFilter ref="A2:CB395" xr:uid="{F650D876-4BA7-4243-A00A-0F816655077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AE64339-7183-4659-9C2B-36174D16CFF1}" filter="1" showAutoFilter="1">
      <pageMargins left="0.511811024" right="0.511811024" top="0.78740157499999996" bottom="0.78740157499999996" header="0.31496062000000002" footer="0.31496062000000002"/>
      <autoFilter ref="B2:P403" xr:uid="{85BAA0A4-D860-49AB-8646-0651C21EAFD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7AA79E9-F8CF-4BD5-847B-91A9B18C6F6E}" filter="1" showAutoFilter="1">
      <pageMargins left="0.511811024" right="0.511811024" top="0.78740157499999996" bottom="0.78740157499999996" header="0.31496062000000002" footer="0.31496062000000002"/>
      <autoFilter ref="K2:P403" xr:uid="{379D8BE4-4234-4B5B-8411-FAEE4591F79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E71FCE5-6E01-4534-87C5-A649A06C749F}" filter="1" showAutoFilter="1">
      <pageMargins left="0.511811024" right="0.511811024" top="0.78740157499999996" bottom="0.78740157499999996" header="0.31496062000000002" footer="0.31496062000000002"/>
      <autoFilter ref="K2:K403" xr:uid="{8175D32D-53BA-4748-AACC-6CE55840792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B24B616-B814-40E8-B52A-2196C8C30B91}" filter="1" showAutoFilter="1">
      <pageMargins left="0.511811024" right="0.511811024" top="0.78740157499999996" bottom="0.78740157499999996" header="0.31496062000000002" footer="0.31496062000000002"/>
      <autoFilter ref="K2:K403" xr:uid="{D698EE78-3BB7-419E-B5FD-122C30E2024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8" t="s">
        <v>166</v>
      </c>
      <c r="B1" s="649"/>
      <c r="C1" s="649"/>
      <c r="D1" s="649"/>
      <c r="E1" s="649"/>
      <c r="F1" s="649"/>
      <c r="G1" s="20" t="s">
        <v>167</v>
      </c>
      <c r="H1" s="650" t="s">
        <v>168</v>
      </c>
      <c r="I1" s="649"/>
      <c r="J1" s="648" t="s">
        <v>166</v>
      </c>
      <c r="K1" s="649"/>
      <c r="L1" s="649"/>
      <c r="M1" s="649"/>
      <c r="N1" s="649"/>
      <c r="O1" s="649"/>
      <c r="P1" s="649"/>
      <c r="Q1" s="20" t="s">
        <v>167</v>
      </c>
      <c r="R1" s="22" t="s">
        <v>166</v>
      </c>
      <c r="S1" s="656" t="s">
        <v>169</v>
      </c>
      <c r="T1" s="649"/>
      <c r="U1" s="649"/>
      <c r="V1" s="649"/>
      <c r="W1" s="649"/>
      <c r="X1" s="649"/>
      <c r="Y1" s="649"/>
      <c r="Z1" s="649"/>
      <c r="AA1" s="649"/>
      <c r="AB1" s="649"/>
      <c r="AC1" s="24" t="s">
        <v>170</v>
      </c>
      <c r="AD1" s="24" t="s">
        <v>170</v>
      </c>
    </row>
    <row r="2" spans="1:30" ht="15.75" customHeight="1">
      <c r="A2" s="25" t="s">
        <v>2</v>
      </c>
      <c r="B2" s="25" t="s">
        <v>171</v>
      </c>
      <c r="C2" s="25" t="s">
        <v>1</v>
      </c>
      <c r="D2" s="25" t="s">
        <v>3</v>
      </c>
      <c r="E2" s="25" t="s">
        <v>4</v>
      </c>
      <c r="F2" s="25" t="s">
        <v>5</v>
      </c>
      <c r="G2" s="25" t="s">
        <v>172</v>
      </c>
      <c r="H2" s="25" t="s">
        <v>173</v>
      </c>
      <c r="I2" s="25" t="s">
        <v>174</v>
      </c>
      <c r="J2" s="25" t="s">
        <v>175</v>
      </c>
      <c r="K2" s="25" t="s">
        <v>176</v>
      </c>
      <c r="L2" s="25" t="s">
        <v>177</v>
      </c>
      <c r="M2" s="25" t="s">
        <v>8</v>
      </c>
      <c r="N2" s="25" t="s">
        <v>178</v>
      </c>
      <c r="O2" s="25" t="s">
        <v>179</v>
      </c>
      <c r="P2" s="25" t="s">
        <v>11</v>
      </c>
      <c r="Q2" s="26" t="s">
        <v>7</v>
      </c>
      <c r="R2" s="26" t="s">
        <v>180</v>
      </c>
      <c r="S2" s="25" t="s">
        <v>181</v>
      </c>
      <c r="T2" s="25" t="s">
        <v>12</v>
      </c>
      <c r="U2" s="25" t="s">
        <v>13</v>
      </c>
      <c r="V2" s="27" t="s">
        <v>182</v>
      </c>
      <c r="W2" s="25" t="s">
        <v>183</v>
      </c>
      <c r="X2" s="25" t="s">
        <v>184</v>
      </c>
      <c r="Y2" s="25" t="s">
        <v>185</v>
      </c>
      <c r="Z2" s="25" t="s">
        <v>186</v>
      </c>
      <c r="AA2" s="25" t="s">
        <v>187</v>
      </c>
      <c r="AB2" s="25" t="s">
        <v>188</v>
      </c>
      <c r="AC2" s="25" t="s">
        <v>3642</v>
      </c>
      <c r="AD2" s="25" t="s">
        <v>214</v>
      </c>
    </row>
    <row r="3" spans="1:30" ht="15.75" customHeight="1">
      <c r="A3" s="28"/>
      <c r="B3" s="3"/>
      <c r="C3" s="4"/>
      <c r="D3" s="7"/>
      <c r="E3" s="7"/>
      <c r="F3" s="7"/>
      <c r="G3" s="7"/>
      <c r="H3" s="29"/>
      <c r="I3" s="29"/>
      <c r="J3" s="7"/>
      <c r="K3" s="30"/>
      <c r="L3" s="30"/>
      <c r="M3" s="7"/>
      <c r="N3" s="31"/>
      <c r="O3" s="7"/>
      <c r="P3" s="32"/>
      <c r="Q3" s="33"/>
      <c r="R3" s="33"/>
      <c r="S3" s="7"/>
      <c r="T3" s="7"/>
      <c r="U3" s="7"/>
      <c r="V3" s="29"/>
      <c r="W3" s="7"/>
      <c r="X3" s="7"/>
      <c r="Y3" s="34"/>
      <c r="Z3" s="35"/>
      <c r="AA3" s="36"/>
      <c r="AB3" s="37"/>
      <c r="AC3" s="35"/>
      <c r="AD3" s="35"/>
    </row>
    <row r="4" spans="1:30" ht="15.75" customHeight="1">
      <c r="A4" s="28"/>
      <c r="B4" s="3"/>
      <c r="C4" s="4"/>
      <c r="D4" s="7"/>
      <c r="E4" s="7"/>
      <c r="F4" s="7"/>
      <c r="G4" s="7"/>
      <c r="H4" s="29"/>
      <c r="I4" s="29"/>
      <c r="J4" s="7"/>
      <c r="K4" s="30"/>
      <c r="L4" s="30"/>
      <c r="M4" s="7"/>
      <c r="N4" s="31"/>
      <c r="O4" s="7"/>
      <c r="P4" s="32"/>
      <c r="Q4" s="33"/>
      <c r="R4" s="33"/>
      <c r="S4" s="7"/>
      <c r="T4" s="7"/>
      <c r="U4" s="7"/>
      <c r="V4" s="29"/>
      <c r="W4" s="7"/>
      <c r="X4" s="7"/>
      <c r="Y4" s="34"/>
      <c r="Z4" s="35"/>
      <c r="AA4" s="36"/>
      <c r="AB4" s="37"/>
      <c r="AC4" s="35"/>
      <c r="AD4" s="35"/>
    </row>
    <row r="5" spans="1:30" ht="15.75" customHeight="1">
      <c r="A5" s="28"/>
      <c r="B5" s="3"/>
      <c r="C5" s="4"/>
      <c r="D5" s="7"/>
      <c r="E5" s="7"/>
      <c r="F5" s="7"/>
      <c r="G5" s="7"/>
      <c r="H5" s="29"/>
      <c r="I5" s="29"/>
      <c r="J5" s="7"/>
      <c r="K5" s="30"/>
      <c r="L5" s="30"/>
      <c r="M5" s="7"/>
      <c r="N5" s="31"/>
      <c r="O5" s="7"/>
      <c r="P5" s="32"/>
      <c r="Q5" s="33"/>
      <c r="R5" s="33"/>
      <c r="S5" s="7"/>
      <c r="T5" s="7"/>
      <c r="U5" s="7"/>
      <c r="V5" s="29"/>
      <c r="W5" s="7"/>
      <c r="X5" s="7"/>
      <c r="Y5" s="34"/>
      <c r="Z5" s="35"/>
      <c r="AA5" s="36"/>
      <c r="AB5" s="37"/>
      <c r="AC5" s="35"/>
      <c r="AD5" s="35"/>
    </row>
    <row r="6" spans="1:30" ht="15.75" customHeight="1">
      <c r="A6" s="28"/>
      <c r="B6" s="3"/>
      <c r="C6" s="4"/>
      <c r="D6" s="7"/>
      <c r="E6" s="7"/>
      <c r="F6" s="7"/>
      <c r="G6" s="7"/>
      <c r="H6" s="29"/>
      <c r="I6" s="29"/>
      <c r="J6" s="7"/>
      <c r="K6" s="30"/>
      <c r="L6" s="30"/>
      <c r="M6" s="7"/>
      <c r="N6" s="31"/>
      <c r="O6" s="7"/>
      <c r="P6" s="32"/>
      <c r="Q6" s="33"/>
      <c r="R6" s="33"/>
      <c r="S6" s="7"/>
      <c r="T6" s="7"/>
      <c r="U6" s="7"/>
      <c r="V6" s="29"/>
      <c r="W6" s="7"/>
      <c r="X6" s="7"/>
      <c r="Y6" s="34"/>
      <c r="Z6" s="35"/>
      <c r="AA6" s="36"/>
      <c r="AB6" s="37"/>
      <c r="AC6" s="35"/>
      <c r="AD6" s="35"/>
    </row>
    <row r="7" spans="1:30" ht="15.75" customHeight="1">
      <c r="A7" s="28"/>
      <c r="B7" s="3"/>
      <c r="C7" s="4"/>
      <c r="D7" s="7"/>
      <c r="E7" s="7"/>
      <c r="F7" s="7"/>
      <c r="G7" s="7"/>
      <c r="H7" s="29"/>
      <c r="I7" s="29"/>
      <c r="J7" s="7"/>
      <c r="K7" s="30"/>
      <c r="L7" s="30"/>
      <c r="M7" s="7"/>
      <c r="N7" s="31"/>
      <c r="O7" s="7"/>
      <c r="P7" s="32"/>
      <c r="Q7" s="33"/>
      <c r="R7" s="33"/>
      <c r="S7" s="7"/>
      <c r="T7" s="7"/>
      <c r="U7" s="7"/>
      <c r="V7" s="29"/>
      <c r="W7" s="7"/>
      <c r="X7" s="7"/>
      <c r="Y7" s="34"/>
      <c r="Z7" s="35"/>
      <c r="AA7" s="36"/>
      <c r="AB7" s="37"/>
      <c r="AC7" s="35"/>
      <c r="AD7" s="35"/>
    </row>
    <row r="8" spans="1:30" ht="15.75" customHeight="1">
      <c r="A8" s="28"/>
      <c r="B8" s="3"/>
      <c r="C8" s="4"/>
      <c r="D8" s="7"/>
      <c r="E8" s="7"/>
      <c r="F8" s="7"/>
      <c r="G8" s="7"/>
      <c r="H8" s="29"/>
      <c r="I8" s="29"/>
      <c r="J8" s="7"/>
      <c r="K8" s="30"/>
      <c r="L8" s="30"/>
      <c r="M8" s="7"/>
      <c r="N8" s="31"/>
      <c r="O8" s="7"/>
      <c r="P8" s="32"/>
      <c r="Q8" s="33"/>
      <c r="R8" s="33"/>
      <c r="S8" s="7"/>
      <c r="T8" s="7"/>
      <c r="U8" s="7"/>
      <c r="V8" s="29"/>
      <c r="W8" s="7"/>
      <c r="X8" s="7"/>
      <c r="Y8" s="34"/>
      <c r="Z8" s="35"/>
      <c r="AA8" s="36"/>
      <c r="AB8" s="37"/>
      <c r="AC8" s="35"/>
      <c r="AD8" s="35"/>
    </row>
    <row r="9" spans="1:30" ht="15.75" customHeight="1">
      <c r="A9" s="28"/>
      <c r="B9" s="3"/>
      <c r="C9" s="4"/>
      <c r="D9" s="7"/>
      <c r="E9" s="7"/>
      <c r="F9" s="7"/>
      <c r="G9" s="7"/>
      <c r="H9" s="29"/>
      <c r="I9" s="29"/>
      <c r="J9" s="7"/>
      <c r="K9" s="30"/>
      <c r="L9" s="30"/>
      <c r="M9" s="7"/>
      <c r="N9" s="31"/>
      <c r="O9" s="7"/>
      <c r="P9" s="32"/>
      <c r="Q9" s="33"/>
      <c r="R9" s="33"/>
      <c r="S9" s="7"/>
      <c r="T9" s="7"/>
      <c r="U9" s="7"/>
      <c r="V9" s="29"/>
      <c r="W9" s="7"/>
      <c r="X9" s="7"/>
      <c r="Y9" s="34"/>
      <c r="Z9" s="35"/>
      <c r="AA9" s="36"/>
      <c r="AB9" s="37"/>
      <c r="AC9" s="35"/>
      <c r="AD9" s="35"/>
    </row>
    <row r="10" spans="1:30" ht="15.75" customHeight="1">
      <c r="A10" s="28"/>
      <c r="B10" s="3"/>
      <c r="C10" s="4"/>
      <c r="D10" s="7"/>
      <c r="E10" s="7"/>
      <c r="F10" s="7"/>
      <c r="G10" s="7"/>
      <c r="H10" s="29"/>
      <c r="I10" s="29"/>
      <c r="J10" s="7"/>
      <c r="K10" s="30"/>
      <c r="L10" s="30"/>
      <c r="M10" s="7"/>
      <c r="N10" s="31"/>
      <c r="O10" s="7"/>
      <c r="P10" s="32"/>
      <c r="Q10" s="33"/>
      <c r="R10" s="33"/>
      <c r="S10" s="7"/>
      <c r="T10" s="7"/>
      <c r="U10" s="7"/>
      <c r="V10" s="29"/>
      <c r="W10" s="7"/>
      <c r="X10" s="7"/>
      <c r="Y10" s="34"/>
      <c r="Z10" s="35"/>
      <c r="AA10" s="36"/>
      <c r="AB10" s="37"/>
      <c r="AC10" s="35"/>
      <c r="AD10" s="35"/>
    </row>
    <row r="11" spans="1:30" ht="15.75" customHeight="1">
      <c r="A11" s="200"/>
      <c r="B11" s="200"/>
      <c r="C11" s="48"/>
      <c r="D11" s="201"/>
      <c r="E11" s="201"/>
      <c r="F11" s="119"/>
      <c r="G11" s="119"/>
      <c r="H11" s="202"/>
      <c r="I11" s="203"/>
      <c r="J11" s="202"/>
      <c r="K11" s="204"/>
      <c r="L11" s="204"/>
      <c r="M11" s="119"/>
      <c r="N11" s="205"/>
      <c r="O11" s="205"/>
      <c r="P11" s="206"/>
      <c r="Q11" s="82"/>
      <c r="R11" s="82"/>
      <c r="S11" s="119"/>
      <c r="T11" s="119"/>
      <c r="U11" s="119"/>
      <c r="V11" s="119"/>
      <c r="W11" s="204"/>
      <c r="X11" s="204"/>
      <c r="Y11" s="204"/>
      <c r="Z11" s="207"/>
      <c r="AA11" s="207"/>
      <c r="AB11" s="207"/>
      <c r="AC11" s="208"/>
      <c r="AD11" s="208"/>
    </row>
    <row r="12" spans="1:30" ht="15.75" customHeight="1">
      <c r="A12" s="200"/>
      <c r="B12" s="200"/>
      <c r="C12" s="48"/>
      <c r="D12" s="201"/>
      <c r="E12" s="201"/>
      <c r="F12" s="119"/>
      <c r="G12" s="119"/>
      <c r="H12" s="202"/>
      <c r="I12" s="203"/>
      <c r="J12" s="202"/>
      <c r="K12" s="204"/>
      <c r="L12" s="204"/>
      <c r="M12" s="119"/>
      <c r="N12" s="205"/>
      <c r="O12" s="205"/>
      <c r="P12" s="206"/>
      <c r="Q12" s="82"/>
      <c r="R12" s="82"/>
      <c r="S12" s="119"/>
      <c r="T12" s="119"/>
      <c r="U12" s="119"/>
      <c r="V12" s="119"/>
      <c r="W12" s="204"/>
      <c r="X12" s="204"/>
      <c r="Y12" s="204"/>
      <c r="Z12" s="207"/>
      <c r="AA12" s="207"/>
      <c r="AB12" s="207"/>
      <c r="AC12" s="208"/>
      <c r="AD12" s="208"/>
    </row>
    <row r="13" spans="1:30" ht="15.75" customHeight="1">
      <c r="A13" s="209"/>
      <c r="B13" s="210" t="s">
        <v>2953</v>
      </c>
      <c r="C13" s="211">
        <f>COUNTIF(H:H,"Ativo")</f>
        <v>0</v>
      </c>
      <c r="D13" s="145"/>
      <c r="E13" s="119"/>
      <c r="F13" s="119"/>
      <c r="G13" s="119"/>
      <c r="H13" s="119"/>
      <c r="I13" s="212"/>
      <c r="J13" s="119"/>
      <c r="K13" s="204"/>
      <c r="L13" s="204"/>
      <c r="M13" s="119"/>
      <c r="N13" s="205"/>
      <c r="O13" s="205"/>
      <c r="P13" s="206"/>
      <c r="Q13" s="82"/>
      <c r="R13" s="82"/>
      <c r="S13" s="119"/>
      <c r="T13" s="145"/>
      <c r="U13" s="145"/>
      <c r="V13" s="119"/>
      <c r="W13" s="204"/>
      <c r="X13" s="204"/>
      <c r="Y13" s="204"/>
      <c r="Z13" s="207"/>
      <c r="AA13" s="207"/>
      <c r="AB13" s="207"/>
      <c r="AC13" s="213">
        <f t="shared" ref="AC13:AD13" si="0">SUM(AC3:AC12)</f>
        <v>0</v>
      </c>
      <c r="AD13" s="213">
        <f t="shared" si="0"/>
        <v>0</v>
      </c>
    </row>
    <row r="14" spans="1:30" ht="15.75" customHeight="1">
      <c r="A14" s="214"/>
      <c r="B14" s="215" t="s">
        <v>2954</v>
      </c>
      <c r="C14" s="216">
        <f>COUNTIF(H:H,"Inativo")</f>
        <v>0</v>
      </c>
      <c r="D14" s="145"/>
      <c r="E14" s="202"/>
      <c r="F14" s="202"/>
      <c r="G14" s="202"/>
      <c r="H14" s="201"/>
      <c r="I14" s="217"/>
      <c r="J14" s="201"/>
      <c r="K14" s="218"/>
      <c r="L14" s="219"/>
      <c r="M14" s="201"/>
      <c r="N14" s="205"/>
      <c r="O14" s="205"/>
      <c r="P14" s="206"/>
      <c r="Q14" s="82"/>
      <c r="R14" s="82"/>
      <c r="S14" s="119"/>
      <c r="T14" s="145"/>
      <c r="U14" s="145"/>
      <c r="V14" s="119"/>
      <c r="W14" s="219"/>
      <c r="X14" s="219"/>
      <c r="Y14" s="219"/>
      <c r="Z14" s="207"/>
      <c r="AA14" s="207"/>
      <c r="AB14" s="207"/>
      <c r="AC14" s="208"/>
      <c r="AD14" s="208"/>
    </row>
    <row r="15" spans="1:30" ht="15.75" customHeight="1">
      <c r="A15" s="214"/>
      <c r="B15" s="215" t="s">
        <v>2955</v>
      </c>
      <c r="C15" s="216">
        <f>COUNTIF(H:H,"Encerrado")</f>
        <v>0</v>
      </c>
      <c r="D15" s="145"/>
      <c r="E15" s="202"/>
      <c r="F15" s="202"/>
      <c r="G15" s="202"/>
      <c r="H15" s="201"/>
      <c r="I15" s="217"/>
      <c r="J15" s="201"/>
      <c r="K15" s="218"/>
      <c r="L15" s="219"/>
      <c r="M15" s="201"/>
      <c r="N15" s="205"/>
      <c r="O15" s="205"/>
      <c r="P15" s="206"/>
      <c r="Q15" s="82"/>
      <c r="R15" s="82"/>
      <c r="S15" s="119"/>
      <c r="T15" s="145"/>
      <c r="U15" s="145"/>
      <c r="V15" s="119"/>
      <c r="W15" s="219"/>
      <c r="X15" s="219"/>
      <c r="Y15" s="219"/>
      <c r="Z15" s="207"/>
      <c r="AA15" s="207"/>
      <c r="AB15" s="207"/>
      <c r="AC15" s="208"/>
      <c r="AD15" s="208"/>
    </row>
    <row r="16" spans="1:30" ht="15.75" customHeight="1">
      <c r="A16" s="220"/>
      <c r="B16" s="221" t="s">
        <v>2956</v>
      </c>
      <c r="C16" s="222">
        <f>COUNTIF(H:H,"Pode Operar")</f>
        <v>0</v>
      </c>
      <c r="D16" s="145"/>
      <c r="E16" s="202"/>
      <c r="F16" s="202"/>
      <c r="G16" s="202"/>
      <c r="H16" s="201"/>
      <c r="I16" s="217"/>
      <c r="J16" s="201"/>
      <c r="K16" s="218"/>
      <c r="L16" s="219"/>
      <c r="M16" s="201"/>
      <c r="N16" s="205"/>
      <c r="O16" s="205"/>
      <c r="P16" s="206"/>
      <c r="Q16" s="82"/>
      <c r="R16" s="82"/>
      <c r="S16" s="119"/>
      <c r="T16" s="145"/>
      <c r="U16" s="145"/>
      <c r="V16" s="119"/>
      <c r="W16" s="219"/>
      <c r="X16" s="219"/>
      <c r="Y16" s="219"/>
      <c r="Z16" s="207"/>
      <c r="AA16" s="207"/>
      <c r="AB16" s="207"/>
      <c r="AC16" s="208"/>
      <c r="AD16" s="208"/>
    </row>
    <row r="17" spans="1:30" ht="15.75" customHeight="1">
      <c r="A17" s="223"/>
      <c r="B17" s="223"/>
      <c r="C17" s="224"/>
      <c r="D17" s="202"/>
      <c r="E17" s="202"/>
      <c r="F17" s="225"/>
      <c r="G17" s="225"/>
      <c r="H17" s="201"/>
      <c r="I17" s="217"/>
      <c r="J17" s="201"/>
      <c r="K17" s="218"/>
      <c r="L17" s="204"/>
      <c r="M17" s="119"/>
      <c r="N17" s="205"/>
      <c r="O17" s="205"/>
      <c r="P17" s="206"/>
      <c r="Q17" s="82"/>
      <c r="R17" s="82"/>
      <c r="S17" s="119"/>
      <c r="T17" s="226"/>
      <c r="U17" s="119"/>
      <c r="V17" s="119"/>
      <c r="W17" s="204"/>
      <c r="X17" s="204"/>
      <c r="Y17" s="204"/>
      <c r="Z17" s="207"/>
      <c r="AA17" s="207"/>
      <c r="AB17" s="207"/>
      <c r="AC17" s="208"/>
      <c r="AD17" s="208"/>
    </row>
    <row r="18" spans="1:30" ht="15.75" customHeight="1">
      <c r="A18" s="223"/>
      <c r="B18" s="223"/>
      <c r="C18" s="224"/>
      <c r="D18" s="202"/>
      <c r="E18" s="202"/>
      <c r="F18" s="225"/>
      <c r="G18" s="225"/>
      <c r="H18" s="201"/>
      <c r="I18" s="217"/>
      <c r="J18" s="201"/>
      <c r="K18" s="218"/>
      <c r="L18" s="204"/>
      <c r="M18" s="119"/>
      <c r="N18" s="205"/>
      <c r="O18" s="205"/>
      <c r="P18" s="206"/>
      <c r="Q18" s="82"/>
      <c r="R18" s="82"/>
      <c r="S18" s="119"/>
      <c r="T18" s="226"/>
      <c r="U18" s="119"/>
      <c r="V18" s="119"/>
      <c r="W18" s="204"/>
      <c r="X18" s="204"/>
      <c r="Y18" s="204"/>
      <c r="Z18" s="207"/>
      <c r="AA18" s="207"/>
      <c r="AB18" s="207"/>
      <c r="AC18" s="208"/>
      <c r="AD18" s="208"/>
    </row>
    <row r="19" spans="1:30" ht="15.75" customHeight="1">
      <c r="A19" s="223"/>
      <c r="B19" s="223"/>
      <c r="C19" s="224"/>
      <c r="D19" s="202"/>
      <c r="E19" s="202"/>
      <c r="F19" s="225"/>
      <c r="G19" s="225"/>
      <c r="H19" s="201"/>
      <c r="I19" s="217"/>
      <c r="J19" s="201"/>
      <c r="K19" s="218"/>
      <c r="L19" s="204"/>
      <c r="M19" s="119"/>
      <c r="N19" s="205"/>
      <c r="O19" s="205"/>
      <c r="P19" s="206"/>
      <c r="Q19" s="82"/>
      <c r="R19" s="82"/>
      <c r="S19" s="119"/>
      <c r="T19" s="226"/>
      <c r="U19" s="119"/>
      <c r="V19" s="119"/>
      <c r="W19" s="204"/>
      <c r="X19" s="204"/>
      <c r="Y19" s="204"/>
      <c r="Z19" s="207"/>
      <c r="AA19" s="207"/>
      <c r="AB19" s="207"/>
      <c r="AC19" s="208"/>
      <c r="AD19" s="208"/>
    </row>
    <row r="20" spans="1:30" ht="15.75" customHeight="1">
      <c r="A20" s="223"/>
      <c r="B20" s="223"/>
      <c r="C20" s="224"/>
      <c r="D20" s="202"/>
      <c r="E20" s="202"/>
      <c r="F20" s="225"/>
      <c r="G20" s="225"/>
      <c r="H20" s="201"/>
      <c r="I20" s="217"/>
      <c r="J20" s="201"/>
      <c r="K20" s="218"/>
      <c r="L20" s="204"/>
      <c r="M20" s="119"/>
      <c r="N20" s="205"/>
      <c r="O20" s="205"/>
      <c r="P20" s="206"/>
      <c r="Q20" s="82"/>
      <c r="R20" s="82"/>
      <c r="S20" s="119"/>
      <c r="T20" s="226"/>
      <c r="U20" s="119"/>
      <c r="V20" s="119"/>
      <c r="W20" s="204"/>
      <c r="X20" s="204"/>
      <c r="Y20" s="204"/>
      <c r="Z20" s="207"/>
      <c r="AA20" s="207"/>
      <c r="AB20" s="207"/>
      <c r="AC20" s="208"/>
      <c r="AD20" s="208"/>
    </row>
    <row r="21" spans="1:30" ht="15.75" customHeight="1">
      <c r="A21" s="223"/>
      <c r="B21" s="223"/>
      <c r="C21" s="224"/>
      <c r="D21" s="202"/>
      <c r="E21" s="202"/>
      <c r="F21" s="225"/>
      <c r="G21" s="225"/>
      <c r="H21" s="201"/>
      <c r="I21" s="217"/>
      <c r="J21" s="201"/>
      <c r="K21" s="218"/>
      <c r="L21" s="204"/>
      <c r="M21" s="119"/>
      <c r="N21" s="205"/>
      <c r="O21" s="205"/>
      <c r="P21" s="206"/>
      <c r="Q21" s="82"/>
      <c r="R21" s="82"/>
      <c r="S21" s="119"/>
      <c r="T21" s="226"/>
      <c r="U21" s="119"/>
      <c r="V21" s="119"/>
      <c r="W21" s="204"/>
      <c r="X21" s="204"/>
      <c r="Y21" s="204"/>
      <c r="Z21" s="207"/>
      <c r="AA21" s="207"/>
      <c r="AB21" s="207"/>
      <c r="AC21" s="208"/>
      <c r="AD21" s="208"/>
    </row>
    <row r="22" spans="1:30" ht="15.75" customHeight="1">
      <c r="A22" s="223"/>
      <c r="B22" s="223"/>
      <c r="C22" s="224"/>
      <c r="D22" s="202"/>
      <c r="E22" s="202"/>
      <c r="F22" s="225"/>
      <c r="G22" s="225"/>
      <c r="H22" s="201"/>
      <c r="I22" s="217"/>
      <c r="J22" s="201"/>
      <c r="K22" s="218"/>
      <c r="L22" s="204"/>
      <c r="M22" s="119"/>
      <c r="N22" s="205"/>
      <c r="O22" s="205"/>
      <c r="P22" s="206"/>
      <c r="Q22" s="82"/>
      <c r="R22" s="82"/>
      <c r="S22" s="119"/>
      <c r="T22" s="226"/>
      <c r="U22" s="119"/>
      <c r="V22" s="119"/>
      <c r="W22" s="204"/>
      <c r="X22" s="204"/>
      <c r="Y22" s="204"/>
      <c r="Z22" s="207"/>
      <c r="AA22" s="207"/>
      <c r="AB22" s="207"/>
      <c r="AC22" s="208"/>
      <c r="AD22" s="208"/>
    </row>
    <row r="23" spans="1:30" ht="15.75" customHeight="1">
      <c r="A23" s="223"/>
      <c r="B23" s="223"/>
      <c r="C23" s="224"/>
      <c r="D23" s="202"/>
      <c r="E23" s="202"/>
      <c r="F23" s="225"/>
      <c r="G23" s="225"/>
      <c r="H23" s="201"/>
      <c r="I23" s="217"/>
      <c r="J23" s="201"/>
      <c r="K23" s="218"/>
      <c r="L23" s="204"/>
      <c r="M23" s="119"/>
      <c r="N23" s="205"/>
      <c r="O23" s="205"/>
      <c r="P23" s="206"/>
      <c r="Q23" s="82"/>
      <c r="R23" s="82"/>
      <c r="S23" s="119"/>
      <c r="T23" s="226"/>
      <c r="U23" s="119"/>
      <c r="V23" s="119"/>
      <c r="W23" s="204"/>
      <c r="X23" s="204"/>
      <c r="Y23" s="204"/>
      <c r="Z23" s="207"/>
      <c r="AA23" s="207"/>
      <c r="AB23" s="207"/>
      <c r="AC23" s="208"/>
      <c r="AD23" s="208"/>
    </row>
    <row r="24" spans="1:30" ht="15.75" customHeight="1">
      <c r="A24" s="223"/>
      <c r="B24" s="223"/>
      <c r="C24" s="224"/>
      <c r="D24" s="202"/>
      <c r="E24" s="202"/>
      <c r="F24" s="225"/>
      <c r="G24" s="225"/>
      <c r="H24" s="201"/>
      <c r="I24" s="217"/>
      <c r="J24" s="201"/>
      <c r="K24" s="218"/>
      <c r="L24" s="204"/>
      <c r="M24" s="119"/>
      <c r="N24" s="205"/>
      <c r="O24" s="205"/>
      <c r="P24" s="206"/>
      <c r="Q24" s="82"/>
      <c r="R24" s="82"/>
      <c r="S24" s="119"/>
      <c r="T24" s="226"/>
      <c r="U24" s="119"/>
      <c r="V24" s="119"/>
      <c r="W24" s="204"/>
      <c r="X24" s="204"/>
      <c r="Y24" s="204"/>
      <c r="Z24" s="207"/>
      <c r="AA24" s="207"/>
      <c r="AB24" s="207"/>
      <c r="AC24" s="208"/>
      <c r="AD24" s="208"/>
    </row>
    <row r="25" spans="1:30" ht="15.75" customHeight="1">
      <c r="A25" s="223"/>
      <c r="B25" s="223"/>
      <c r="C25" s="224"/>
      <c r="D25" s="202"/>
      <c r="E25" s="202"/>
      <c r="F25" s="225"/>
      <c r="G25" s="225"/>
      <c r="H25" s="201"/>
      <c r="I25" s="217"/>
      <c r="J25" s="201"/>
      <c r="K25" s="218"/>
      <c r="L25" s="204"/>
      <c r="M25" s="119"/>
      <c r="N25" s="205"/>
      <c r="O25" s="205"/>
      <c r="P25" s="206"/>
      <c r="Q25" s="82"/>
      <c r="R25" s="82"/>
      <c r="S25" s="119"/>
      <c r="T25" s="226"/>
      <c r="U25" s="119"/>
      <c r="V25" s="119"/>
      <c r="W25" s="204"/>
      <c r="X25" s="204"/>
      <c r="Y25" s="204"/>
      <c r="Z25" s="207"/>
      <c r="AA25" s="207"/>
      <c r="AB25" s="207"/>
      <c r="AC25" s="208"/>
      <c r="AD25" s="208"/>
    </row>
    <row r="26" spans="1:30" ht="15.75" customHeight="1">
      <c r="A26" s="223"/>
      <c r="B26" s="223"/>
      <c r="C26" s="224"/>
      <c r="D26" s="202"/>
      <c r="E26" s="202"/>
      <c r="F26" s="225"/>
      <c r="G26" s="225"/>
      <c r="H26" s="201"/>
      <c r="I26" s="217"/>
      <c r="J26" s="201"/>
      <c r="K26" s="218"/>
      <c r="L26" s="204"/>
      <c r="M26" s="119"/>
      <c r="N26" s="205"/>
      <c r="O26" s="205"/>
      <c r="P26" s="206"/>
      <c r="Q26" s="82"/>
      <c r="R26" s="82"/>
      <c r="S26" s="119"/>
      <c r="T26" s="226"/>
      <c r="U26" s="119"/>
      <c r="V26" s="119"/>
      <c r="W26" s="204"/>
      <c r="X26" s="204"/>
      <c r="Y26" s="204"/>
      <c r="Z26" s="207"/>
      <c r="AA26" s="207"/>
      <c r="AB26" s="207"/>
      <c r="AC26" s="208"/>
      <c r="AD26" s="208"/>
    </row>
    <row r="27" spans="1:30" ht="15.75" customHeight="1">
      <c r="A27" s="223"/>
      <c r="B27" s="223"/>
      <c r="C27" s="224"/>
      <c r="D27" s="202"/>
      <c r="E27" s="202"/>
      <c r="F27" s="225"/>
      <c r="G27" s="225"/>
      <c r="H27" s="201"/>
      <c r="I27" s="217"/>
      <c r="J27" s="201"/>
      <c r="K27" s="218"/>
      <c r="L27" s="204"/>
      <c r="M27" s="119"/>
      <c r="N27" s="205"/>
      <c r="O27" s="205"/>
      <c r="P27" s="206"/>
      <c r="Q27" s="82"/>
      <c r="R27" s="82"/>
      <c r="S27" s="119"/>
      <c r="T27" s="226"/>
      <c r="U27" s="119"/>
      <c r="V27" s="119"/>
      <c r="W27" s="204"/>
      <c r="X27" s="204"/>
      <c r="Y27" s="204"/>
      <c r="Z27" s="207"/>
      <c r="AA27" s="207"/>
      <c r="AB27" s="207"/>
      <c r="AC27" s="208"/>
      <c r="AD27" s="208"/>
    </row>
  </sheetData>
  <customSheetViews>
    <customSheetView guid="{E88BB233-CF7D-42D8-97FB-8B410B618556}" filter="1" showAutoFilter="1">
      <pageMargins left="0.511811024" right="0.511811024" top="0.78740157499999996" bottom="0.78740157499999996" header="0.31496062000000002" footer="0.31496062000000002"/>
      <autoFilter ref="B2:AB12" xr:uid="{1B64B272-584E-48F6-9135-EE1E987F1921}"/>
    </customSheetView>
    <customSheetView guid="{8BD46759-7F46-403D-B802-7FD61EB20116}" filter="1" showAutoFilter="1">
      <pageMargins left="0.511811024" right="0.511811024" top="0.78740157499999996" bottom="0.78740157499999996" header="0.31496062000000002" footer="0.31496062000000002"/>
      <autoFilter ref="B2:AB12" xr:uid="{4226536C-C731-4A91-8EB6-67406B62E9FE}"/>
    </customSheetView>
    <customSheetView guid="{D7AE27AD-7CE8-43C9-AC12-24DDBC3B6D1A}" filter="1" showAutoFilter="1">
      <pageMargins left="0.511811024" right="0.511811024" top="0.78740157499999996" bottom="0.78740157499999996" header="0.31496062000000002" footer="0.31496062000000002"/>
      <autoFilter ref="A1:AB10" xr:uid="{BE8F5BD3-CF29-41AA-833A-73F5C106203F}"/>
    </customSheetView>
    <customSheetView guid="{9562F0AE-FE0D-4A38-8A48-1F97EFF63228}" filter="1" showAutoFilter="1">
      <pageMargins left="0.511811024" right="0.511811024" top="0.78740157499999996" bottom="0.78740157499999996" header="0.31496062000000002" footer="0.31496062000000002"/>
      <autoFilter ref="A1:AB10" xr:uid="{7734E7D0-4358-430C-A1C9-367B5A6263F3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ED6D5F31-0E80-4513-8AA4-CA312FB1737B}" filter="1" showAutoFilter="1">
      <pageMargins left="0.511811024" right="0.511811024" top="0.78740157499999996" bottom="0.78740157499999996" header="0.31496062000000002" footer="0.31496062000000002"/>
      <autoFilter ref="A2:AB12" xr:uid="{EAD19C16-4C75-49F4-B68B-A2B6FF059F33}">
        <filterColumn colId="3">
          <filters blank="1"/>
        </filterColumn>
      </autoFilter>
    </customSheetView>
    <customSheetView guid="{05DF73DA-7A3D-4800-8001-E312D2A71E93}" filter="1" showAutoFilter="1">
      <pageMargins left="0.511811024" right="0.511811024" top="0.78740157499999996" bottom="0.78740157499999996" header="0.31496062000000002" footer="0.31496062000000002"/>
      <autoFilter ref="A1:AB10" xr:uid="{A25A6988-9890-43F8-A15B-2930C86D624D}"/>
    </customSheetView>
    <customSheetView guid="{07AA79E9-F8CF-4BD5-847B-91A9B18C6F6E}" filter="1" showAutoFilter="1">
      <pageMargins left="0.511811024" right="0.511811024" top="0.78740157499999996" bottom="0.78740157499999996" header="0.31496062000000002" footer="0.31496062000000002"/>
      <autoFilter ref="B2:AB12" xr:uid="{46BD3D6C-8C3D-4132-BF13-2EE59EE36998}"/>
    </customSheetView>
    <customSheetView guid="{B27590C2-E0DC-4657-95F8-55B11CD54D39}" filter="1" showAutoFilter="1">
      <pageMargins left="0.511811024" right="0.511811024" top="0.78740157499999996" bottom="0.78740157499999996" header="0.31496062000000002" footer="0.31496062000000002"/>
      <autoFilter ref="A1:AB10" xr:uid="{FCCCBB41-C1B2-42DD-9E7C-6E3627145A30}"/>
    </customSheetView>
    <customSheetView guid="{222D1635-AAC0-4922-9111-8B5B1F873A0D}" filter="1" showAutoFilter="1">
      <pageMargins left="0.511811024" right="0.511811024" top="0.78740157499999996" bottom="0.78740157499999996" header="0.31496062000000002" footer="0.31496062000000002"/>
      <autoFilter ref="B2:AB12" xr:uid="{609514E6-833F-40D1-93AC-D973FA5E1304}"/>
    </customSheetView>
    <customSheetView guid="{24FEC9BA-0D24-45A7-9414-60A08CE87F13}" filter="1" showAutoFilter="1">
      <pageMargins left="0.511811024" right="0.511811024" top="0.78740157499999996" bottom="0.78740157499999996" header="0.31496062000000002" footer="0.31496062000000002"/>
      <autoFilter ref="A2:AB10" xr:uid="{82C4816A-06CC-4350-9B00-55F951FA9058}">
        <filterColumn colId="7">
          <filters blank="1"/>
        </filterColumn>
      </autoFilter>
    </customSheetView>
    <customSheetView guid="{EAFD1E17-D5AE-46C1-A1BD-4883ECA29D0A}" filter="1" showAutoFilter="1">
      <pageMargins left="0.511811024" right="0.511811024" top="0.78740157499999996" bottom="0.78740157499999996" header="0.31496062000000002" footer="0.31496062000000002"/>
      <autoFilter ref="M2:M17" xr:uid="{4B7B5190-DA50-4C7D-9580-B4659A656750}"/>
    </customSheetView>
    <customSheetView guid="{107E4882-E925-40F0-A3E2-8C82B5BA1482}" filter="1" showAutoFilter="1">
      <pageMargins left="0.511811024" right="0.511811024" top="0.78740157499999996" bottom="0.78740157499999996" header="0.31496062000000002" footer="0.31496062000000002"/>
      <autoFilter ref="A1:AB12" xr:uid="{A9A65797-9BEB-45F1-9DAE-186C6994627F}">
        <filterColumn colId="12">
          <filters blank="1"/>
        </filterColumn>
      </autoFilter>
    </customSheetView>
    <customSheetView guid="{CECCCEED-886E-4A88-AE6C-EC5F047FE0C4}" filter="1" showAutoFilter="1">
      <pageMargins left="0.511811024" right="0.511811024" top="0.78740157499999996" bottom="0.78740157499999996" header="0.31496062000000002" footer="0.31496062000000002"/>
      <autoFilter ref="A1:AB12" xr:uid="{4993427C-99ED-4E2E-8D16-54B1DA03F74F}"/>
    </customSheetView>
    <customSheetView guid="{086A2C97-6611-4C74-A9FD-D6B64F8DA975}" filter="1" showAutoFilter="1">
      <pageMargins left="0.511811024" right="0.511811024" top="0.78740157499999996" bottom="0.78740157499999996" header="0.31496062000000002" footer="0.31496062000000002"/>
      <autoFilter ref="A1:AB10" xr:uid="{10293AC9-DBFF-445A-916E-FE089A36BECD}">
        <filterColumn colId="5">
          <filters blank="1"/>
        </filterColumn>
      </autoFilter>
    </customSheetView>
    <customSheetView guid="{AABB136E-885C-4A02-9CD8-E0BC77290773}" filter="1" showAutoFilter="1">
      <pageMargins left="0.511811024" right="0.511811024" top="0.78740157499999996" bottom="0.78740157499999996" header="0.31496062000000002" footer="0.31496062000000002"/>
      <autoFilter ref="K2:K17" xr:uid="{4BE81CCF-4D69-4306-BC5B-74727466B17B}"/>
    </customSheetView>
    <customSheetView guid="{0281A971-B398-4BDF-865C-FAE921670F98}" filter="1" showAutoFilter="1">
      <pageMargins left="0.511811024" right="0.511811024" top="0.78740157499999996" bottom="0.78740157499999996" header="0.31496062000000002" footer="0.31496062000000002"/>
      <autoFilter ref="A2:AB10" xr:uid="{037277E5-6A0C-4C2B-8C9E-AF5F05CF092D}">
        <filterColumn colId="4">
          <filters blank="1"/>
        </filterColumn>
      </autoFilter>
    </customSheetView>
    <customSheetView guid="{2B3853DF-BB50-4292-8DE9-56D1F14183C5}" filter="1" showAutoFilter="1">
      <pageMargins left="0.511811024" right="0.511811024" top="0.78740157499999996" bottom="0.78740157499999996" header="0.31496062000000002" footer="0.31496062000000002"/>
      <autoFilter ref="D2:AB17" xr:uid="{30053AA1-DD6F-496F-8597-1AF1784C4069}"/>
    </customSheetView>
    <customSheetView guid="{95411DC0-B14B-4CDD-B84E-6AAF1348A85F}" filter="1" showAutoFilter="1">
      <pageMargins left="0.511811024" right="0.511811024" top="0.78740157499999996" bottom="0.78740157499999996" header="0.31496062000000002" footer="0.31496062000000002"/>
      <autoFilter ref="A1:AB10" xr:uid="{9372AC50-2880-4132-BEB2-E31016279182}">
        <filterColumn colId="21">
          <filters blank="1"/>
        </filterColumn>
      </autoFilter>
    </customSheetView>
    <customSheetView guid="{CF5FD663-24C5-406D-8A15-65BDE80E1D95}" filter="1" showAutoFilter="1">
      <pageMargins left="0.511811024" right="0.511811024" top="0.78740157499999996" bottom="0.78740157499999996" header="0.31496062000000002" footer="0.31496062000000002"/>
      <autoFilter ref="A2:AB10" xr:uid="{D4F99489-9D4D-45C7-B750-A028A1A70091}">
        <filterColumn colId="7">
          <filters blank="1"/>
        </filterColumn>
        <filterColumn colId="12">
          <filters blank="1"/>
        </filterColumn>
      </autoFilter>
    </customSheetView>
    <customSheetView guid="{F90483B5-78DD-4802-872A-653BD7AB8D23}" filter="1" showAutoFilter="1">
      <pageMargins left="0.511811024" right="0.511811024" top="0.78740157499999996" bottom="0.78740157499999996" header="0.31496062000000002" footer="0.31496062000000002"/>
      <autoFilter ref="A2:AB10" xr:uid="{BCE9C908-7330-44BE-873E-5FDC440EDA99}">
        <filterColumn colId="12">
          <filters blank="1"/>
        </filterColumn>
      </autoFilter>
    </customSheetView>
    <customSheetView guid="{FAAE58BE-4155-4D6F-9E21-8B3768BA8C49}" filter="1" showAutoFilter="1">
      <pageMargins left="0.511811024" right="0.511811024" top="0.78740157499999996" bottom="0.78740157499999996" header="0.31496062000000002" footer="0.31496062000000002"/>
      <autoFilter ref="A1:AB10" xr:uid="{52EFE40E-57F9-4B42-BD29-32B28468418C}">
        <filterColumn colId="21">
          <filters blank="1"/>
        </filterColumn>
      </autoFilter>
    </customSheetView>
    <customSheetView guid="{84A2558B-E28A-4381-9575-A486B56066F7}" filter="1" showAutoFilter="1">
      <pageMargins left="0.511811024" right="0.511811024" top="0.78740157499999996" bottom="0.78740157499999996" header="0.31496062000000002" footer="0.31496062000000002"/>
      <autoFilter ref="D2:AB17" xr:uid="{7AA9C036-290F-4D89-B292-D8C651F7912D}"/>
    </customSheetView>
    <customSheetView guid="{9EB2E58C-10EA-414F-8E2E-313CAC99DC92}" filter="1" showAutoFilter="1">
      <pageMargins left="0.511811024" right="0.511811024" top="0.78740157499999996" bottom="0.78740157499999996" header="0.31496062000000002" footer="0.31496062000000002"/>
      <autoFilter ref="A1:AB12" xr:uid="{4BB628A1-F6F4-47D0-8370-2A4CA2D9EC66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9B9B6A9C-CB4A-4AC2-A53A-59853055E71B}" filter="1" showAutoFilter="1">
      <pageMargins left="0.511811024" right="0.511811024" top="0.78740157499999996" bottom="0.78740157499999996" header="0.31496062000000002" footer="0.31496062000000002"/>
      <autoFilter ref="D2:F17" xr:uid="{9EB93B78-018A-4EE4-9D0F-B526F4320549}"/>
    </customSheetView>
    <customSheetView guid="{D77C4513-4046-4643-AE23-327C59C0985D}" filter="1" showAutoFilter="1">
      <pageMargins left="0.511811024" right="0.511811024" top="0.78740157499999996" bottom="0.78740157499999996" header="0.31496062000000002" footer="0.31496062000000002"/>
      <autoFilter ref="A1:AB17" xr:uid="{7A8067FC-DE90-4A71-B7CC-6702C0D4548C}"/>
    </customSheetView>
    <customSheetView guid="{AB016EFE-2C81-4F5A-B842-5631F6C6CC65}" filter="1" showAutoFilter="1">
      <pageMargins left="0.511811024" right="0.511811024" top="0.78740157499999996" bottom="0.78740157499999996" header="0.31496062000000002" footer="0.31496062000000002"/>
      <autoFilter ref="A1:AB10" xr:uid="{9DA31833-EF53-4450-B5C1-22EF8CB513A4}">
        <filterColumn colId="7">
          <filters blank="1"/>
        </filterColumn>
      </autoFilter>
    </customSheetView>
    <customSheetView guid="{8BB751CA-65B6-4011-8A5E-CF377E3DA9F7}" filter="1" showAutoFilter="1">
      <pageMargins left="0.511811024" right="0.511811024" top="0.78740157499999996" bottom="0.78740157499999996" header="0.31496062000000002" footer="0.31496062000000002"/>
      <autoFilter ref="A1:AB17" xr:uid="{4342741D-B38E-497D-8C35-2E95B32D2AB1}"/>
    </customSheetView>
    <customSheetView guid="{EE010A32-433C-4FCF-8AE3-498B670D7C20}" filter="1" showAutoFilter="1">
      <pageMargins left="0.511811024" right="0.511811024" top="0.78740157499999996" bottom="0.78740157499999996" header="0.31496062000000002" footer="0.31496062000000002"/>
      <autoFilter ref="B2:AB12" xr:uid="{4E64444E-A3EF-4411-B2AB-A375F0A2F55D}"/>
    </customSheetView>
    <customSheetView guid="{A1E9899E-B829-4A42-A2BA-10F781D3703B}" filter="1" showAutoFilter="1">
      <pageMargins left="0.511811024" right="0.511811024" top="0.78740157499999996" bottom="0.78740157499999996" header="0.31496062000000002" footer="0.31496062000000002"/>
      <autoFilter ref="A1:AB12" xr:uid="{98976B46-550F-4669-8310-B45292990C5E}">
        <filterColumn colId="7">
          <filters blank="1">
            <filter val="Status"/>
          </filters>
        </filterColumn>
      </autoFilter>
    </customSheetView>
    <customSheetView guid="{79E615CE-7200-4099-B2B4-EC94ADA6BD3A}" filter="1" showAutoFilter="1">
      <pageMargins left="0.511811024" right="0.511811024" top="0.78740157499999996" bottom="0.78740157499999996" header="0.31496062000000002" footer="0.31496062000000002"/>
      <autoFilter ref="A1:AB10" xr:uid="{8D994CB6-6BB2-4ED3-941C-7C2BA75B16A3}">
        <filterColumn colId="10">
          <filters blank="1"/>
        </filterColumn>
      </autoFilter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K2:L17" xr:uid="{091BF55D-ACF6-44FF-AD5D-F62922F0FAEE}"/>
    </customSheetView>
    <customSheetView guid="{F9A77A88-1EBB-4A9F-AFA1-B9E1C00AA8BC}" filter="1" showAutoFilter="1">
      <pageMargins left="0.511811024" right="0.511811024" top="0.78740157499999996" bottom="0.78740157499999996" header="0.31496062000000002" footer="0.31496062000000002"/>
      <autoFilter ref="A2:AB10" xr:uid="{101B736F-911E-49F0-83F2-8E2A7E6AAA6F}">
        <filterColumn colId="7">
          <filters blank="1"/>
        </filterColumn>
      </autoFilter>
    </customSheetView>
    <customSheetView guid="{C16E7B89-AC82-4CF6-A0A4-263C3DD10A1A}" filter="1" showAutoFilter="1">
      <pageMargins left="0.511811024" right="0.511811024" top="0.78740157499999996" bottom="0.78740157499999996" header="0.31496062000000002" footer="0.31496062000000002"/>
      <autoFilter ref="K2:K17" xr:uid="{0DD9A3E1-FA29-42D6-8D69-DEEEDCDC675A}"/>
    </customSheetView>
    <customSheetView guid="{F0873ABA-D81E-46E7-86BB-8828810FFACB}" filter="1" showAutoFilter="1">
      <pageMargins left="0.511811024" right="0.511811024" top="0.78740157499999996" bottom="0.78740157499999996" header="0.31496062000000002" footer="0.31496062000000002"/>
      <autoFilter ref="A1:AB12" xr:uid="{8461CF6C-B858-4911-8086-76B139B46FDC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95E092B8-926A-4F51-BF71-AF56BB62B0EA}" filter="1" showAutoFilter="1">
      <pageMargins left="0.511811024" right="0.511811024" top="0.78740157499999996" bottom="0.78740157499999996" header="0.31496062000000002" footer="0.31496062000000002"/>
      <autoFilter ref="B2:AB12" xr:uid="{F8025F30-0E4D-4E56-B9B3-CF67B132F626}"/>
    </customSheetView>
    <customSheetView guid="{D7CE4F3E-9F01-4629-8984-C24E2D6B2342}" filter="1" showAutoFilter="1">
      <pageMargins left="0.511811024" right="0.511811024" top="0.78740157499999996" bottom="0.78740157499999996" header="0.31496062000000002" footer="0.31496062000000002"/>
      <autoFilter ref="F2:F17" xr:uid="{71259CFF-5072-48CA-A2C5-0C1B24848E09}"/>
    </customSheetView>
    <customSheetView guid="{737B1CB6-4314-4335-BD41-2DE50462F1D4}" filter="1" showAutoFilter="1">
      <pageMargins left="0.511811024" right="0.511811024" top="0.78740157499999996" bottom="0.78740157499999996" header="0.31496062000000002" footer="0.31496062000000002"/>
      <autoFilter ref="A1:AB12" xr:uid="{24ED22C0-A2E1-407A-A8CB-920E5437485D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DD2B1637-CA30-44B9-BF99-DD099E933472}" filter="1" showAutoFilter="1">
      <pageMargins left="0.511811024" right="0.511811024" top="0.78740157499999996" bottom="0.78740157499999996" header="0.31496062000000002" footer="0.31496062000000002"/>
      <autoFilter ref="A1:AB10" xr:uid="{FB0BCA10-C2DA-4934-B56F-6B453D4BB386}">
        <filterColumn colId="17">
          <filters>
            <filter val="Observações Backoffice"/>
          </filters>
        </filterColumn>
      </autoFilter>
    </customSheetView>
    <customSheetView guid="{08C944BB-198D-4D4C-A3C6-3BC66F3A709B}" filter="1" showAutoFilter="1">
      <pageMargins left="0.511811024" right="0.511811024" top="0.78740157499999996" bottom="0.78740157499999996" header="0.31496062000000002" footer="0.31496062000000002"/>
      <autoFilter ref="A1:AB10" xr:uid="{9287E29A-598C-4A15-97BC-B0EEA4F3DCD6}">
        <filterColumn colId="8">
          <filters blank="1"/>
        </filterColumn>
      </autoFilter>
    </customSheetView>
    <customSheetView guid="{FCF45D23-9773-4977-BD8F-65E57831A68A}" filter="1" showAutoFilter="1">
      <pageMargins left="0.511811024" right="0.511811024" top="0.78740157499999996" bottom="0.78740157499999996" header="0.31496062000000002" footer="0.31496062000000002"/>
      <autoFilter ref="A1:AB10" xr:uid="{EDCAFCC5-2F5A-4494-BF4D-B1E87CAF24E8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5590142B-70A1-4E01-B393-A556485C0C74}" filter="1" showAutoFilter="1">
      <pageMargins left="0.511811024" right="0.511811024" top="0.78740157499999996" bottom="0.78740157499999996" header="0.31496062000000002" footer="0.31496062000000002"/>
      <autoFilter ref="B2:AB12" xr:uid="{99D9E919-EDEB-4BEA-8218-F0EB7C30BEEE}"/>
    </customSheetView>
    <customSheetView guid="{0DF58B06-29B0-4EC4-A8BA-24C0617D90FF}" filter="1" showAutoFilter="1">
      <pageMargins left="0.511811024" right="0.511811024" top="0.78740157499999996" bottom="0.78740157499999996" header="0.31496062000000002" footer="0.31496062000000002"/>
      <autoFilter ref="A2:AB10" xr:uid="{6FC07C8E-D190-42CD-AB93-5E85E1492762}">
        <filterColumn colId="7">
          <filters blank="1"/>
        </filterColumn>
        <filterColumn colId="8">
          <filters blank="1"/>
        </filterColumn>
      </autoFilter>
    </customSheetView>
    <customSheetView guid="{C17D0DA8-6111-475B-9418-28D6FD1FB24C}" filter="1" showAutoFilter="1">
      <pageMargins left="0.511811024" right="0.511811024" top="0.78740157499999996" bottom="0.78740157499999996" header="0.31496062000000002" footer="0.31496062000000002"/>
      <autoFilter ref="A1:AB17" xr:uid="{86C65E04-50E1-4BD1-88E3-FF61C3A0DBE8}"/>
    </customSheetView>
    <customSheetView guid="{5C204F55-7B55-4282-B9DA-8BF37130A582}" filter="1" showAutoFilter="1">
      <pageMargins left="0.511811024" right="0.511811024" top="0.78740157499999996" bottom="0.78740157499999996" header="0.31496062000000002" footer="0.31496062000000002"/>
      <autoFilter ref="B2:AB12" xr:uid="{28DD77F2-7B8F-4F2E-8102-EFB7B3C9DB07}"/>
    </customSheetView>
    <customSheetView guid="{6849F353-50B7-4BFD-A206-7D090209E086}" filter="1" showAutoFilter="1">
      <pageMargins left="0.511811024" right="0.511811024" top="0.78740157499999996" bottom="0.78740157499999996" header="0.31496062000000002" footer="0.31496062000000002"/>
      <autoFilter ref="A1:AB12" xr:uid="{C8B0F3BE-FF86-4A10-8018-883D7E900958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0120FD5E-97CE-4DFE-AD43-19BBAF6F0ECF}" filter="1" showAutoFilter="1">
      <pageMargins left="0.511811024" right="0.511811024" top="0.78740157499999996" bottom="0.78740157499999996" header="0.31496062000000002" footer="0.31496062000000002"/>
      <autoFilter ref="A1:AB10" xr:uid="{882E067A-6822-409C-A8BF-3FA0FCC2B269}">
        <filterColumn colId="21">
          <filters blank="1"/>
        </filterColumn>
      </autoFilter>
    </customSheetView>
    <customSheetView guid="{2B24B616-B814-40E8-B52A-2196C8C30B91}" filter="1" showAutoFilter="1">
      <pageMargins left="0.511811024" right="0.511811024" top="0.78740157499999996" bottom="0.78740157499999996" header="0.31496062000000002" footer="0.31496062000000002"/>
      <autoFilter ref="B2:AB12" xr:uid="{238C9689-802F-4F94-B736-CD1697D020B6}"/>
    </customSheetView>
    <customSheetView guid="{60F88B8E-C139-4DA1-A815-B66FAC0190AC}" filter="1" showAutoFilter="1">
      <pageMargins left="0.511811024" right="0.511811024" top="0.78740157499999996" bottom="0.78740157499999996" header="0.31496062000000002" footer="0.31496062000000002"/>
      <autoFilter ref="A1:AB10" xr:uid="{67D424CA-440F-4C94-BDAE-78F6B2342ACF}">
        <filterColumn colId="12">
          <filters blank="1"/>
        </filterColumn>
      </autoFilter>
    </customSheetView>
    <customSheetView guid="{C5FC561E-26A7-4A9C-905B-33B27147FCA5}" filter="1" showAutoFilter="1">
      <pageMargins left="0.511811024" right="0.511811024" top="0.78740157499999996" bottom="0.78740157499999996" header="0.31496062000000002" footer="0.31496062000000002"/>
      <autoFilter ref="A1:AB10" xr:uid="{C0AAED02-672B-419D-8AA0-6A66AF45CD5F}">
        <filterColumn colId="7">
          <filters blank="1">
            <filter val="Status"/>
          </filters>
        </filterColumn>
      </autoFilter>
    </customSheetView>
    <customSheetView guid="{C119DDB3-1EBE-496C-ACD2-85D9B79E3398}" filter="1" showAutoFilter="1">
      <pageMargins left="0.511811024" right="0.511811024" top="0.78740157499999996" bottom="0.78740157499999996" header="0.31496062000000002" footer="0.31496062000000002"/>
      <autoFilter ref="A1:AB12" xr:uid="{F0A78D8E-395B-4B5B-824C-53BE03E9AFCB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FCA4FEFB-7365-4AE0-888E-14A5383C7114}" filter="1" showAutoFilter="1">
      <pageMargins left="0.511811024" right="0.511811024" top="0.78740157499999996" bottom="0.78740157499999996" header="0.31496062000000002" footer="0.31496062000000002"/>
      <autoFilter ref="A2:AB10" xr:uid="{A8F13DE3-288E-40E7-99D3-BFEC6AF95758}">
        <filterColumn colId="12">
          <filters blank="1"/>
        </filterColumn>
      </autoFilter>
    </customSheetView>
    <customSheetView guid="{32B7B033-28CE-45AF-A9B1-D47A189936F4}" filter="1" showAutoFilter="1">
      <pageMargins left="0.511811024" right="0.511811024" top="0.78740157499999996" bottom="0.78740157499999996" header="0.31496062000000002" footer="0.31496062000000002"/>
      <autoFilter ref="B2:AB12" xr:uid="{633747E8-148B-4CE4-8E22-50451662356B}"/>
    </customSheetView>
    <customSheetView guid="{2711E045-2834-4568-85DC-313058AEDA57}" filter="1" showAutoFilter="1">
      <pageMargins left="0.511811024" right="0.511811024" top="0.78740157499999996" bottom="0.78740157499999996" header="0.31496062000000002" footer="0.31496062000000002"/>
      <autoFilter ref="B2:AB12" xr:uid="{9D60A7B9-7578-455F-BE90-4810C4DB3EE4}"/>
    </customSheetView>
    <customSheetView guid="{FC5A03CD-D3BB-404C-BE7D-59F08B55EFE4}" filter="1" showAutoFilter="1">
      <pageMargins left="0.511811024" right="0.511811024" top="0.78740157499999996" bottom="0.78740157499999996" header="0.31496062000000002" footer="0.31496062000000002"/>
      <autoFilter ref="A1:AB12" xr:uid="{F80D00C3-21B5-46B4-95F4-A09731D3093E}">
        <filterColumn colId="12">
          <filters blank="1">
            <filter val="Carteira"/>
          </filters>
        </filterColumn>
      </autoFilter>
    </customSheetView>
    <customSheetView guid="{91B0E9AE-0257-41AC-8E5B-4DCDAEEE161D}" filter="1" showAutoFilter="1">
      <pageMargins left="0.511811024" right="0.511811024" top="0.78740157499999996" bottom="0.78740157499999996" header="0.31496062000000002" footer="0.31496062000000002"/>
      <autoFilter ref="F2:F17" xr:uid="{33F065BB-71CF-4F57-9462-68F56D283CAE}"/>
    </customSheetView>
    <customSheetView guid="{812CE15E-6234-4B80-B85A-78FF7BCECFCA}" filter="1" showAutoFilter="1">
      <pageMargins left="0.511811024" right="0.511811024" top="0.78740157499999996" bottom="0.78740157499999996" header="0.31496062000000002" footer="0.31496062000000002"/>
      <autoFilter ref="F2:F17" xr:uid="{00C129C2-BAC6-47DC-BD73-FFFFB3FF7B98}"/>
    </customSheetView>
    <customSheetView guid="{9D6F5956-D306-439F-ABF7-877B250B53B9}" filter="1" showAutoFilter="1">
      <pageMargins left="0.511811024" right="0.511811024" top="0.78740157499999996" bottom="0.78740157499999996" header="0.31496062000000002" footer="0.31496062000000002"/>
      <autoFilter ref="A1:F10" xr:uid="{DA127D2E-38FD-424C-9E0C-A79FCF19D655}"/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B2:AB12" xr:uid="{9862B37C-756B-4777-A347-A51227852CAF}">
        <filterColumn colId="6">
          <filters blank="1"/>
        </filterColumn>
      </autoFilter>
    </customSheetView>
    <customSheetView guid="{58B2BC58-D8CE-47F4-A271-4E16D4527106}" filter="1" showAutoFilter="1">
      <pageMargins left="0.511811024" right="0.511811024" top="0.78740157499999996" bottom="0.78740157499999996" header="0.31496062000000002" footer="0.31496062000000002"/>
      <autoFilter ref="A1:AB12" xr:uid="{60E31933-0298-4F3D-B062-DDE97B4F9EE8}">
        <filterColumn colId="7">
          <filters blank="1"/>
        </filterColumn>
      </autoFilter>
    </customSheetView>
    <customSheetView guid="{D39F18C3-786B-443F-9A5D-19FD15078095}" filter="1" showAutoFilter="1">
      <pageMargins left="0.511811024" right="0.511811024" top="0.78740157499999996" bottom="0.78740157499999996" header="0.31496062000000002" footer="0.31496062000000002"/>
      <autoFilter ref="B2:AB12" xr:uid="{A299A9B9-395A-4A2E-A4AB-509771AEEAF6}"/>
    </customSheetView>
    <customSheetView guid="{48E959BE-3A80-4BB5-B3E8-5CE2C436903F}" filter="1" showAutoFilter="1">
      <pageMargins left="0.511811024" right="0.511811024" top="0.78740157499999996" bottom="0.78740157499999996" header="0.31496062000000002" footer="0.31496062000000002"/>
      <autoFilter ref="D2:E10" xr:uid="{EFB9D4B2-7275-4AF7-9E5E-09EC81680D12}">
        <filterColumn colId="1">
          <filters blank="1"/>
        </filterColumn>
      </autoFilter>
    </customSheetView>
    <customSheetView guid="{1783D291-D344-44DB-826A-C0D2E0F1D836}" filter="1" showAutoFilter="1">
      <pageMargins left="0.511811024" right="0.511811024" top="0.78740157499999996" bottom="0.78740157499999996" header="0.31496062000000002" footer="0.31496062000000002"/>
      <autoFilter ref="A1:AB17" xr:uid="{1AFBA883-2417-4750-8954-80249054B923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E9AD1629-2228-42F2-9D73-DE17C4F55B75}" filter="1" showAutoFilter="1">
      <pageMargins left="0.511811024" right="0.511811024" top="0.78740157499999996" bottom="0.78740157499999996" header="0.31496062000000002" footer="0.31496062000000002"/>
      <autoFilter ref="H1:I10" xr:uid="{D456526B-4318-49D7-8E98-6B4F62555965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94B521B1-4831-44C6-9980-7A62C2DD25B2}" filter="1" showAutoFilter="1">
      <pageMargins left="0.511811024" right="0.511811024" top="0.78740157499999996" bottom="0.78740157499999996" header="0.31496062000000002" footer="0.31496062000000002"/>
      <autoFilter ref="A1:AB10" xr:uid="{0B59745B-CA56-4F6F-BC84-11B68F170DF2}">
        <filterColumn colId="4">
          <filters blank="1"/>
        </filterColumn>
      </autoFilter>
    </customSheetView>
    <customSheetView guid="{8D1B8FE8-9D91-403A-AF37-9B88861C5255}" filter="1" showAutoFilter="1">
      <pageMargins left="0.511811024" right="0.511811024" top="0.78740157499999996" bottom="0.78740157499999996" header="0.31496062000000002" footer="0.31496062000000002"/>
      <autoFilter ref="B2:AB17" xr:uid="{94F551F9-E380-409A-8120-100EE7A2A988}"/>
    </customSheetView>
    <customSheetView guid="{9E71FCE5-6E01-4534-87C5-A649A06C749F}" filter="1" showAutoFilter="1">
      <pageMargins left="0.511811024" right="0.511811024" top="0.78740157499999996" bottom="0.78740157499999996" header="0.31496062000000002" footer="0.31496062000000002"/>
      <autoFilter ref="B2:AB12" xr:uid="{B7BEB3C5-D122-4B41-846D-44F17F74D021}"/>
    </customSheetView>
    <customSheetView guid="{E29D021D-F618-47C0-AFF0-9EF62AD78214}" filter="1" showAutoFilter="1">
      <pageMargins left="0.511811024" right="0.511811024" top="0.78740157499999996" bottom="0.78740157499999996" header="0.31496062000000002" footer="0.31496062000000002"/>
      <autoFilter ref="A1:AB17" xr:uid="{46300091-050F-4AB5-BDA9-F4D37EB091AD}"/>
    </customSheetView>
    <customSheetView guid="{0A2FF26B-BCA5-4BAD-B96E-78B572452D6C}" filter="1" showAutoFilter="1">
      <pageMargins left="0.511811024" right="0.511811024" top="0.78740157499999996" bottom="0.78740157499999996" header="0.31496062000000002" footer="0.31496062000000002"/>
      <autoFilter ref="A1:AB17" xr:uid="{D66BFEB9-9759-404B-8E24-5DD5FB60AA73}">
        <filterColumn colId="12">
          <filters blank="1">
            <filter val="Carteira"/>
          </filters>
        </filterColumn>
      </autoFilter>
    </customSheetView>
    <customSheetView guid="{1D983855-5557-4B3B-9099-C466168724D8}" filter="1" showAutoFilter="1">
      <pageMargins left="0.511811024" right="0.511811024" top="0.78740157499999996" bottom="0.78740157499999996" header="0.31496062000000002" footer="0.31496062000000002"/>
      <autoFilter ref="A1:AB10" xr:uid="{819A048C-947D-4AE0-BFA5-5010EA7675AD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A2F641D9-2BAF-444F-8B58-6AEEC71B0D6A}" filter="1" showAutoFilter="1">
      <pageMargins left="0.511811024" right="0.511811024" top="0.78740157499999996" bottom="0.78740157499999996" header="0.31496062000000002" footer="0.31496062000000002"/>
      <autoFilter ref="F2:AB17" xr:uid="{B56468B1-4452-44D1-9874-7D29C34ECDEB}"/>
    </customSheetView>
    <customSheetView guid="{73BE3D28-595E-45B9-A43E-664F0572BA01}" filter="1" showAutoFilter="1">
      <pageMargins left="0.511811024" right="0.511811024" top="0.78740157499999996" bottom="0.78740157499999996" header="0.31496062000000002" footer="0.31496062000000002"/>
      <autoFilter ref="A2:AB10" xr:uid="{836A5F6E-F2A0-4D43-8001-540E43AB99A3}"/>
    </customSheetView>
    <customSheetView guid="{F769A117-6A3F-4D1D-9F6F-73D3450ED977}" filter="1" showAutoFilter="1">
      <pageMargins left="0.511811024" right="0.511811024" top="0.78740157499999996" bottom="0.78740157499999996" header="0.31496062000000002" footer="0.31496062000000002"/>
      <autoFilter ref="B2:Q12" xr:uid="{BE7D56C9-401C-4767-8F91-FE6B22E21C8B}">
        <filterColumn colId="13">
          <filters blank="1"/>
        </filterColumn>
      </autoFilter>
    </customSheetView>
    <customSheetView guid="{709E71BC-BCCE-45D7-B21B-65E052CB7115}" filter="1" showAutoFilter="1">
      <pageMargins left="0.511811024" right="0.511811024" top="0.78740157499999996" bottom="0.78740157499999996" header="0.31496062000000002" footer="0.31496062000000002"/>
      <autoFilter ref="A1:AB12" xr:uid="{F11CFEAB-6101-47E8-B5F8-5F94E550F7BF}"/>
    </customSheetView>
    <customSheetView guid="{2A2E27CA-019D-4CB0-A98D-E530F97DA265}" filter="1" showAutoFilter="1">
      <pageMargins left="0.511811024" right="0.511811024" top="0.78740157499999996" bottom="0.78740157499999996" header="0.31496062000000002" footer="0.31496062000000002"/>
      <autoFilter ref="A1:AB10" xr:uid="{E138DC92-7776-492F-9EB7-8525B3BA84AC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DC015777-3120-435E-8F73-0F4972C3316A}" filter="1" showAutoFilter="1">
      <pageMargins left="0.511811024" right="0.511811024" top="0.78740157499999996" bottom="0.78740157499999996" header="0.31496062000000002" footer="0.31496062000000002"/>
      <autoFilter ref="A2:AB10" xr:uid="{5A4A9C97-BEF2-4BCE-837F-4249BDC35491}">
        <filterColumn colId="8">
          <filters blank="1"/>
        </filterColumn>
      </autoFilter>
    </customSheetView>
    <customSheetView guid="{A98EDA4A-BE9A-4C3F-AAB4-4A710DA3711E}" filter="1" showAutoFilter="1">
      <pageMargins left="0.511811024" right="0.511811024" top="0.78740157499999996" bottom="0.78740157499999996" header="0.31496062000000002" footer="0.31496062000000002"/>
      <autoFilter ref="A1:AB10" xr:uid="{1E9398F8-1225-4E1E-9E09-71C27FEA38DA}"/>
    </customSheetView>
    <customSheetView guid="{11A1401D-1776-4FE8-AE10-C1EE9F1034FD}" filter="1" showAutoFilter="1">
      <pageMargins left="0.511811024" right="0.511811024" top="0.78740157499999996" bottom="0.78740157499999996" header="0.31496062000000002" footer="0.31496062000000002"/>
      <autoFilter ref="B2:AB12" xr:uid="{D6CC6977-9711-4729-B443-AC618FB521B0}"/>
    </customSheetView>
    <customSheetView guid="{6DF88590-1B40-4786-BEFC-2CB6964BE996}" filter="1" showAutoFilter="1">
      <pageMargins left="0.511811024" right="0.511811024" top="0.78740157499999996" bottom="0.78740157499999996" header="0.31496062000000002" footer="0.31496062000000002"/>
      <autoFilter ref="A1:AB10" xr:uid="{1FA54B82-E171-4133-A106-8D38269B6D9C}"/>
    </customSheetView>
    <customSheetView guid="{DEB5CCF6-EC47-4D77-A2EC-37746F99DE08}" filter="1" showAutoFilter="1">
      <pageMargins left="0.511811024" right="0.511811024" top="0.78740157499999996" bottom="0.78740157499999996" header="0.31496062000000002" footer="0.31496062000000002"/>
      <autoFilter ref="A2:AB10" xr:uid="{1BE33B05-F20C-4F43-81F8-BE07D6F15AB6}">
        <filterColumn colId="10">
          <filters blank="1"/>
        </filterColumn>
      </autoFilter>
    </customSheetView>
    <customSheetView guid="{21152ADB-5885-4611-9040-B418846878B3}" filter="1" showAutoFilter="1">
      <pageMargins left="0.511811024" right="0.511811024" top="0.78740157499999996" bottom="0.78740157499999996" header="0.31496062000000002" footer="0.31496062000000002"/>
      <autoFilter ref="A1:AB10" xr:uid="{8DC944BF-EE2E-4B39-84DA-0D5D9ADF1FE5}"/>
    </customSheetView>
    <customSheetView guid="{0C220D37-6C58-49A5-AA38-60E607D97D75}" filter="1" showAutoFilter="1">
      <pageMargins left="0.511811024" right="0.511811024" top="0.78740157499999996" bottom="0.78740157499999996" header="0.31496062000000002" footer="0.31496062000000002"/>
      <autoFilter ref="A1:AB17" xr:uid="{67CDD313-179F-40DA-B5CA-44C38E1F02F1}">
        <filterColumn colId="12">
          <filters blank="1">
            <filter val="Carteira"/>
          </filters>
        </filterColumn>
      </autoFilter>
    </customSheetView>
    <customSheetView guid="{31656569-EF85-4ECA-9D93-51434305A728}" filter="1" showAutoFilter="1">
      <pageMargins left="0.511811024" right="0.511811024" top="0.78740157499999996" bottom="0.78740157499999996" header="0.31496062000000002" footer="0.31496062000000002"/>
      <autoFilter ref="B2:AB12" xr:uid="{A174481E-1641-4E47-AEB4-E6922F47EEF3}">
        <filterColumn colId="11">
          <filters blank="1"/>
        </filterColumn>
        <filterColumn colId="13">
          <filters blank="1"/>
        </filterColumn>
      </autoFilter>
    </customSheetView>
    <customSheetView guid="{304FF5AE-E344-4FC0-8277-B56927E37FFD}" filter="1" showAutoFilter="1">
      <pageMargins left="0.511811024" right="0.511811024" top="0.78740157499999996" bottom="0.78740157499999996" header="0.31496062000000002" footer="0.31496062000000002"/>
      <autoFilter ref="B2:AB12" xr:uid="{668003C6-818F-44E3-8BF2-19F90B7B4297}"/>
    </customSheetView>
    <customSheetView guid="{FD2C0852-D3E6-4A91-869C-918FAEF1964E}" filter="1" showAutoFilter="1">
      <pageMargins left="0.511811024" right="0.511811024" top="0.78740157499999996" bottom="0.78740157499999996" header="0.31496062000000002" footer="0.31496062000000002"/>
      <autoFilter ref="A2:AB10" xr:uid="{75AFFFF4-E33E-469D-88A5-7DE2FCAA224B}"/>
    </customSheetView>
    <customSheetView guid="{56AB86D9-BFFD-4E52-B3AC-025E70843030}" filter="1" showAutoFilter="1">
      <pageMargins left="0.511811024" right="0.511811024" top="0.78740157499999996" bottom="0.78740157499999996" header="0.31496062000000002" footer="0.31496062000000002"/>
      <autoFilter ref="A1:AB10" xr:uid="{0EBF65E6-B9CF-41EF-A28E-CC0A7CE48D87}">
        <filterColumn colId="21">
          <filters blank="1"/>
        </filterColumn>
      </autoFilter>
    </customSheetView>
    <customSheetView guid="{BF8D8211-A6C3-4DFC-94D5-6BA2E54573C3}" filter="1" showAutoFilter="1">
      <pageMargins left="0.511811024" right="0.511811024" top="0.78740157499999996" bottom="0.78740157499999996" header="0.31496062000000002" footer="0.31496062000000002"/>
      <autoFilter ref="D2:F17" xr:uid="{F4D3AB68-6621-420F-A0AA-D83567BAD6B2}"/>
    </customSheetView>
    <customSheetView guid="{177B5F89-042B-4A6E-BCC4-E8D1EC0F84C6}" filter="1" showAutoFilter="1">
      <pageMargins left="0.511811024" right="0.511811024" top="0.78740157499999996" bottom="0.78740157499999996" header="0.31496062000000002" footer="0.31496062000000002"/>
      <autoFilter ref="A1:AB12" xr:uid="{F5BA2B77-1FFA-40DD-B2CD-F2EBC441F45C}"/>
    </customSheetView>
    <customSheetView guid="{AD207DA4-6320-49D9-8D52-362489E33B99}" filter="1" showAutoFilter="1">
      <pageMargins left="0.511811024" right="0.511811024" top="0.78740157499999996" bottom="0.78740157499999996" header="0.31496062000000002" footer="0.31496062000000002"/>
      <autoFilter ref="A1:AB10" xr:uid="{F44D4FDE-989B-4EC5-90FC-874B09DE6BF4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32A28787-215B-42C0-A85F-FAE3B0DE4A05}" filter="1" showAutoFilter="1">
      <pageMargins left="0.511811024" right="0.511811024" top="0.78740157499999996" bottom="0.78740157499999996" header="0.31496062000000002" footer="0.31496062000000002"/>
      <autoFilter ref="A1:AB10" xr:uid="{072C3D8B-A5B8-4BCF-ABCF-15752A06E8EE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F8A6E3EE-4BB5-4B39-8979-C5057DBB9345}" filter="1" showAutoFilter="1">
      <pageMargins left="0.511811024" right="0.511811024" top="0.78740157499999996" bottom="0.78740157499999996" header="0.31496062000000002" footer="0.31496062000000002"/>
      <autoFilter ref="D2:F17" xr:uid="{2878008F-567D-4B53-B374-953E7B241012}"/>
    </customSheetView>
    <customSheetView guid="{1F66366C-2259-4B69-B051-FA679609A418}" filter="1" showAutoFilter="1">
      <pageMargins left="0.511811024" right="0.511811024" top="0.78740157499999996" bottom="0.78740157499999996" header="0.31496062000000002" footer="0.31496062000000002"/>
      <autoFilter ref="E2:F17" xr:uid="{895E139F-8716-4D79-A4CD-161AE6424DB1}"/>
    </customSheetView>
    <customSheetView guid="{804C58B1-7B87-4FCF-AF5E-F1B075E2675A}" filter="1" showAutoFilter="1">
      <pageMargins left="0.511811024" right="0.511811024" top="0.78740157499999996" bottom="0.78740157499999996" header="0.31496062000000002" footer="0.31496062000000002"/>
      <autoFilter ref="A2:AB10" xr:uid="{BCEF6862-A7EC-4518-B7B6-863ECAEA9653}">
        <filterColumn colId="21">
          <filters blank="1"/>
        </filterColumn>
      </autoFilter>
    </customSheetView>
    <customSheetView guid="{2E77C71C-CCBD-415A-9909-AFDFB75459ED}" filter="1" showAutoFilter="1">
      <pageMargins left="0.511811024" right="0.511811024" top="0.78740157499999996" bottom="0.78740157499999996" header="0.31496062000000002" footer="0.31496062000000002"/>
      <autoFilter ref="A2:AB10" xr:uid="{6161D3A1-BBF1-4A47-A1B4-C01EF720CB3B}">
        <filterColumn colId="7">
          <filters blank="1"/>
        </filterColumn>
      </autoFilter>
    </customSheetView>
    <customSheetView guid="{6B974C80-F0C8-449A-9E3F-D03B3AEAF393}" filter="1" showAutoFilter="1">
      <pageMargins left="0.511811024" right="0.511811024" top="0.78740157499999996" bottom="0.78740157499999996" header="0.31496062000000002" footer="0.31496062000000002"/>
      <autoFilter ref="A1:AD12" xr:uid="{046ECCA2-ECCD-48BA-8497-764504DF4D42}"/>
    </customSheetView>
    <customSheetView guid="{60B70526-5C89-4CD1-B5F5-2D72E7CA7157}" filter="1" showAutoFilter="1">
      <pageMargins left="0.511811024" right="0.511811024" top="0.78740157499999996" bottom="0.78740157499999996" header="0.31496062000000002" footer="0.31496062000000002"/>
      <autoFilter ref="B2:AB12" xr:uid="{5C05FC08-96BD-4EDD-87C0-AFEA6AF391C3}"/>
    </customSheetView>
    <customSheetView guid="{AA10996E-17C8-42A1-9BF5-74325BCB6D4F}" filter="1" showAutoFilter="1">
      <pageMargins left="0.511811024" right="0.511811024" top="0.78740157499999996" bottom="0.78740157499999996" header="0.31496062000000002" footer="0.31496062000000002"/>
      <autoFilter ref="A2:AB10" xr:uid="{B45AC469-17F3-4573-AF28-616D7497CC18}">
        <filterColumn colId="7">
          <filters blank="1"/>
        </filterColumn>
      </autoFilter>
    </customSheetView>
    <customSheetView guid="{300851CF-51AF-4272-85A8-315C57623A00}" filter="1" showAutoFilter="1">
      <pageMargins left="0.511811024" right="0.511811024" top="0.78740157499999996" bottom="0.78740157499999996" header="0.31496062000000002" footer="0.31496062000000002"/>
      <autoFilter ref="A1:AB12" xr:uid="{CB8C52DC-9DD2-44F9-8223-35BAD829460D}">
        <filterColumn colId="6">
          <filters blank="1"/>
        </filterColumn>
      </autoFilter>
    </customSheetView>
    <customSheetView guid="{2EA3B6BC-FB22-4530-807B-0088C32E5B69}" filter="1" showAutoFilter="1">
      <pageMargins left="0.511811024" right="0.511811024" top="0.78740157499999996" bottom="0.78740157499999996" header="0.31496062000000002" footer="0.31496062000000002"/>
      <autoFilter ref="A2:AB10" xr:uid="{8612C00D-43B1-41E6-A3B9-9BDFD29527BA}">
        <filterColumn colId="7">
          <filters blank="1"/>
        </filterColumn>
        <filterColumn colId="10">
          <filters blank="1"/>
        </filterColumn>
      </autoFilter>
    </customSheetView>
    <customSheetView guid="{689FE937-B46E-4909-AF94-2122B5E03F8A}" filter="1" showAutoFilter="1">
      <pageMargins left="0.511811024" right="0.511811024" top="0.78740157499999996" bottom="0.78740157499999996" header="0.31496062000000002" footer="0.31496062000000002"/>
      <autoFilter ref="A1:AB10" xr:uid="{F4A65F0C-377D-4B6C-BDD9-68EC6A5461AF}"/>
    </customSheetView>
    <customSheetView guid="{28A6BDA0-2509-4E7B-AAFA-96EC559CB0FC}" filter="1" showAutoFilter="1">
      <pageMargins left="0.511811024" right="0.511811024" top="0.78740157499999996" bottom="0.78740157499999996" header="0.31496062000000002" footer="0.31496062000000002"/>
      <autoFilter ref="F2:F17" xr:uid="{15D72AD8-FBC8-4788-873E-A179A5B8FF80}"/>
    </customSheetView>
    <customSheetView guid="{ECCF0638-5AF5-4B8E-A78E-A45F3462C7DE}" filter="1" showAutoFilter="1">
      <pageMargins left="0.511811024" right="0.511811024" top="0.78740157499999996" bottom="0.78740157499999996" header="0.31496062000000002" footer="0.31496062000000002"/>
      <autoFilter ref="B2:AB12" xr:uid="{535C3F63-184A-4DB3-8740-617237DACBF6}"/>
    </customSheetView>
    <customSheetView guid="{5FEA4BB8-F1EE-4567-9BF6-BD0CBAFB674F}" filter="1" showAutoFilter="1">
      <pageMargins left="0.511811024" right="0.511811024" top="0.78740157499999996" bottom="0.78740157499999996" header="0.31496062000000002" footer="0.31496062000000002"/>
      <autoFilter ref="D2:F17" xr:uid="{22C56667-DD55-462C-9FC4-E30DFA66135A}"/>
    </customSheetView>
    <customSheetView guid="{C4BD9173-007C-4836-A646-E1DDF6028F27}" filter="1" showAutoFilter="1">
      <pageMargins left="0.511811024" right="0.511811024" top="0.78740157499999996" bottom="0.78740157499999996" header="0.31496062000000002" footer="0.31496062000000002"/>
      <autoFilter ref="A2:AB10" xr:uid="{F782C2C0-C8CD-47D8-B33A-15FB77030147}">
        <filterColumn colId="8">
          <filters blank="1"/>
        </filterColumn>
      </autoFilter>
    </customSheetView>
    <customSheetView guid="{AAE64339-7183-4659-9C2B-36174D16CFF1}" filter="1" showAutoFilter="1">
      <pageMargins left="0.511811024" right="0.511811024" top="0.78740157499999996" bottom="0.78740157499999996" header="0.31496062000000002" footer="0.31496062000000002"/>
      <autoFilter ref="K2:K17" xr:uid="{5CD8153B-2A15-4A74-B3C3-492C1808D324}"/>
    </customSheetView>
    <customSheetView guid="{19CFA383-A6D8-4C77-9A1A-61F458E7DD75}" filter="1" showAutoFilter="1">
      <pageMargins left="0.511811024" right="0.511811024" top="0.78740157499999996" bottom="0.78740157499999996" header="0.31496062000000002" footer="0.31496062000000002"/>
      <autoFilter ref="A2:AB10" xr:uid="{5A0EB4FC-CC10-48DA-8FC3-A0DC7C52FC6A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1459707D-3D0E-4862-B717-3AF1C86909B8}" filter="1" showAutoFilter="1">
      <pageMargins left="0.511811024" right="0.511811024" top="0.78740157499999996" bottom="0.78740157499999996" header="0.31496062000000002" footer="0.31496062000000002"/>
      <autoFilter ref="A1:AB10" xr:uid="{4CC5A84D-A30F-4E14-B0C1-9C96CB88AE55}"/>
    </customSheetView>
    <customSheetView guid="{624FD1CE-CC14-4024-AA19-8BBD15733746}" filter="1" showAutoFilter="1">
      <pageMargins left="0.511811024" right="0.511811024" top="0.78740157499999996" bottom="0.78740157499999996" header="0.31496062000000002" footer="0.31496062000000002"/>
      <autoFilter ref="A1:AB12" xr:uid="{D954586D-CF37-49D6-AB00-B7FB3C651958}">
        <filterColumn colId="5">
          <filters blank="1"/>
        </filterColumn>
      </autoFilter>
    </customSheetView>
    <customSheetView guid="{0B631953-2225-445C-BDCC-EE4A32A9BEC7}" filter="1" showAutoFilter="1">
      <pageMargins left="0.511811024" right="0.511811024" top="0.78740157499999996" bottom="0.78740157499999996" header="0.31496062000000002" footer="0.31496062000000002"/>
      <autoFilter ref="A1:AB10" xr:uid="{FF953BD4-0C4A-477D-AC74-19900B6A9213}">
        <filterColumn colId="7">
          <filters blank="1"/>
        </filterColumn>
      </autoFilter>
    </customSheetView>
    <customSheetView guid="{A9077E2D-AF54-4060-8D54-93004C0FE432}" filter="1" showAutoFilter="1">
      <pageMargins left="0.511811024" right="0.511811024" top="0.78740157499999996" bottom="0.78740157499999996" header="0.31496062000000002" footer="0.31496062000000002"/>
      <autoFilter ref="A2:AB10" xr:uid="{1AABC684-5A58-4F2C-BDB0-831C0FD652DF}">
        <filterColumn colId="3">
          <filters blank="1"/>
        </filterColumn>
        <filterColumn colId="5">
          <filters blank="1"/>
        </filterColumn>
      </autoFilter>
    </customSheetView>
    <customSheetView guid="{953D3FD2-4D5E-4B84-8FCA-59B2E1A5C9F4}" filter="1" showAutoFilter="1">
      <pageMargins left="0.511811024" right="0.511811024" top="0.78740157499999996" bottom="0.78740157499999996" header="0.31496062000000002" footer="0.31496062000000002"/>
      <autoFilter ref="D2:F17" xr:uid="{3DC59D22-650A-4498-8D26-9A268AB3CB6C}"/>
    </customSheetView>
    <customSheetView guid="{0F568B8B-433E-4EC5-BCE3-67332A3CE4AC}" filter="1" showAutoFilter="1">
      <pageMargins left="0.511811024" right="0.511811024" top="0.78740157499999996" bottom="0.78740157499999996" header="0.31496062000000002" footer="0.31496062000000002"/>
      <autoFilter ref="F2:F17" xr:uid="{594BBA7D-AC8B-49F2-8BE1-26581166DF61}"/>
    </customSheetView>
    <customSheetView guid="{83CA3C6C-27A8-48C7-9765-BB855EDA63DD}" filter="1" showAutoFilter="1">
      <pageMargins left="0.511811024" right="0.511811024" top="0.78740157499999996" bottom="0.78740157499999996" header="0.31496062000000002" footer="0.31496062000000002"/>
      <autoFilter ref="A1:AB10" xr:uid="{EA5FD1D5-3174-45A1-AC56-A3F290706CE2}">
        <filterColumn colId="8">
          <filters blank="1"/>
        </filterColumn>
      </autoFilter>
    </customSheetView>
    <customSheetView guid="{34CA1416-B651-40A7-A141-3E339851BC4E}" filter="1" showAutoFilter="1">
      <pageMargins left="0.511811024" right="0.511811024" top="0.78740157499999996" bottom="0.78740157499999996" header="0.31496062000000002" footer="0.31496062000000002"/>
      <autoFilter ref="B2:AB12" xr:uid="{79826D8B-FC9D-4B20-AC23-B9ED4B7624AE}"/>
    </customSheetView>
    <customSheetView guid="{B0840968-F331-4044-B0CF-A71FE4DD34E9}" filter="1" showAutoFilter="1">
      <pageMargins left="0.511811024" right="0.511811024" top="0.78740157499999996" bottom="0.78740157499999996" header="0.31496062000000002" footer="0.31496062000000002"/>
      <autoFilter ref="B2:AB12" xr:uid="{4953817A-7558-42D7-A59E-6F121057FFCE}"/>
    </customSheetView>
    <customSheetView guid="{F1ACA81F-4608-483A-B7F3-10D8711E342B}" filter="1" showAutoFilter="1">
      <pageMargins left="0.511811024" right="0.511811024" top="0.78740157499999996" bottom="0.78740157499999996" header="0.31496062000000002" footer="0.31496062000000002"/>
      <autoFilter ref="B2:AB12" xr:uid="{19C46FB8-AB39-429D-A3AB-C8E9DC3DB8F7}"/>
    </customSheetView>
    <customSheetView guid="{62ADE476-6BE3-40ED-8346-6AC79CFD0A33}" filter="1" showAutoFilter="1">
      <pageMargins left="0.511811024" right="0.511811024" top="0.78740157499999996" bottom="0.78740157499999996" header="0.31496062000000002" footer="0.31496062000000002"/>
      <autoFilter ref="K2:K17" xr:uid="{2FF75CB2-347E-4369-8BD6-F20170D1913D}"/>
    </customSheetView>
    <customSheetView guid="{D20983A1-759E-4417-AC7F-1923E2F63EB1}" filter="1" showAutoFilter="1">
      <pageMargins left="0.511811024" right="0.511811024" top="0.78740157499999996" bottom="0.78740157499999996" header="0.31496062000000002" footer="0.31496062000000002"/>
      <autoFilter ref="A1:AB17" xr:uid="{3E167A56-6CDC-4C4C-B2D2-E153DFA52C20}">
        <filterColumn colId="4">
          <filters blank="1">
            <filter val="UF"/>
          </filters>
        </filterColumn>
      </autoFilter>
    </customSheetView>
    <customSheetView guid="{9A5C9F59-C026-473A-9726-A4D418DCCBE3}" filter="1" showAutoFilter="1">
      <pageMargins left="0.511811024" right="0.511811024" top="0.78740157499999996" bottom="0.78740157499999996" header="0.31496062000000002" footer="0.31496062000000002"/>
      <autoFilter ref="B2:AB17" xr:uid="{8AC7BCB3-851B-4CF4-98D6-37411A1CFC4D}"/>
    </customSheetView>
    <customSheetView guid="{CE9142C5-1989-40D3-A358-3EA9BB1673E0}" filter="1" showAutoFilter="1">
      <pageMargins left="0.511811024" right="0.511811024" top="0.78740157499999996" bottom="0.78740157499999996" header="0.31496062000000002" footer="0.31496062000000002"/>
      <autoFilter ref="A1:AB10" xr:uid="{EDD1C972-3AF7-4484-B159-AD467EC4B77E}">
        <filterColumn colId="17">
          <filters>
            <filter val="Observações Backoffice"/>
          </filters>
        </filterColumn>
      </autoFilter>
    </customSheetView>
    <customSheetView guid="{AD734D90-F6C0-4B65-B691-D8D47215CD41}" filter="1" showAutoFilter="1">
      <pageMargins left="0.511811024" right="0.511811024" top="0.78740157499999996" bottom="0.78740157499999996" header="0.31496062000000002" footer="0.31496062000000002"/>
      <autoFilter ref="A1:AB12" xr:uid="{594FA8A0-3A5B-466C-ABA9-BADC325BF9D6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A1A099AD-D369-4E4B-8C1B-766CC0D8D96C}" filter="1" showAutoFilter="1">
      <pageMargins left="0.511811024" right="0.511811024" top="0.78740157499999996" bottom="0.78740157499999996" header="0.31496062000000002" footer="0.31496062000000002"/>
      <autoFilter ref="A1:AB10" xr:uid="{BE61DA84-05C4-4BF6-86E0-0B21DF4FEB9F}"/>
    </customSheetView>
    <customSheetView guid="{6FC383D6-ADB3-4C56-85C7-4B760BC08BC5}" filter="1" showAutoFilter="1">
      <pageMargins left="0.511811024" right="0.511811024" top="0.78740157499999996" bottom="0.78740157499999996" header="0.31496062000000002" footer="0.31496062000000002"/>
      <autoFilter ref="A2:AB10" xr:uid="{034D59FD-ED30-44E8-9825-DC819A2F83AA}"/>
    </customSheetView>
    <customSheetView guid="{CC37C07C-0A4B-4C61-AB6D-04C2C1E2C98F}" filter="1" showAutoFilter="1">
      <pageMargins left="0.511811024" right="0.511811024" top="0.78740157499999996" bottom="0.78740157499999996" header="0.31496062000000002" footer="0.31496062000000002"/>
      <autoFilter ref="A1:AB10" xr:uid="{DBC4975E-9407-4644-9B8D-D8EF0644C4B9}"/>
    </customSheetView>
    <customSheetView guid="{016BC0AF-9EBD-4E94-9C6A-92B3BD01E9DC}" filter="1" showAutoFilter="1">
      <pageMargins left="0.511811024" right="0.511811024" top="0.78740157499999996" bottom="0.78740157499999996" header="0.31496062000000002" footer="0.31496062000000002"/>
      <autoFilter ref="K2:K17" xr:uid="{DCA1FB71-ACBA-4D6E-8F88-37B4938375AC}"/>
    </customSheetView>
    <customSheetView guid="{E49C62EB-6024-4A1D-A6E2-C06BDCDEBA08}" filter="1" showAutoFilter="1">
      <pageMargins left="0.511811024" right="0.511811024" top="0.78740157499999996" bottom="0.78740157499999996" header="0.31496062000000002" footer="0.31496062000000002"/>
      <autoFilter ref="A1:AB10" xr:uid="{3BE1DAAF-F3C9-4429-A6EB-B3266633C309}">
        <filterColumn colId="12">
          <filters blank="1"/>
        </filterColumn>
      </autoFilter>
    </customSheetView>
    <customSheetView guid="{96966D80-2566-4B97-8859-74A504E1F965}" filter="1" showAutoFilter="1">
      <pageMargins left="0.511811024" right="0.511811024" top="0.78740157499999996" bottom="0.78740157499999996" header="0.31496062000000002" footer="0.31496062000000002"/>
      <autoFilter ref="J1:P10" xr:uid="{E89C5B6D-037D-46B9-A26C-3F765ADBF17E}"/>
    </customSheetView>
    <customSheetView guid="{44782B31-FED3-401B-A4E9-F6DF6E527615}" filter="1" showAutoFilter="1">
      <pageMargins left="0.511811024" right="0.511811024" top="0.78740157499999996" bottom="0.78740157499999996" header="0.31496062000000002" footer="0.31496062000000002"/>
      <autoFilter ref="A1:AB17" xr:uid="{26D45CEC-5406-4FF4-AF43-F3E916E224A7}">
        <filterColumn colId="12">
          <filters blank="1">
            <filter val="Carteira"/>
          </filters>
        </filterColumn>
      </autoFilter>
    </customSheetView>
    <customSheetView guid="{B99BBA26-5B68-41D1-9AA0-00B351E37214}" filter="1" showAutoFilter="1">
      <pageMargins left="0.511811024" right="0.511811024" top="0.78740157499999996" bottom="0.78740157499999996" header="0.31496062000000002" footer="0.31496062000000002"/>
      <autoFilter ref="A1:AB10" xr:uid="{6C4C1D64-ED93-48A4-A97A-FD427FAE3BD1}"/>
    </customSheetView>
    <customSheetView guid="{FDE894F4-7B54-45FD-A34B-52FF69B78F6F}" filter="1" showAutoFilter="1">
      <pageMargins left="0.511811024" right="0.511811024" top="0.78740157499999996" bottom="0.78740157499999996" header="0.31496062000000002" footer="0.31496062000000002"/>
      <autoFilter ref="B2:AB17" xr:uid="{9CC24331-96A5-4C02-813A-67C0A6A57290}"/>
    </customSheetView>
    <customSheetView guid="{57089D29-C113-4219-891B-CDF52F586CF5}" filter="1" showAutoFilter="1">
      <pageMargins left="0.511811024" right="0.511811024" top="0.78740157499999996" bottom="0.78740157499999996" header="0.31496062000000002" footer="0.31496062000000002"/>
      <autoFilter ref="A1:AB10" xr:uid="{AB10B13E-7595-4699-8E53-307DAFFBF77E}"/>
    </customSheetView>
    <customSheetView guid="{76FEA0D7-AB98-421C-A185-6B69FC1DCBC8}" filter="1" showAutoFilter="1">
      <pageMargins left="0.511811024" right="0.511811024" top="0.78740157499999996" bottom="0.78740157499999996" header="0.31496062000000002" footer="0.31496062000000002"/>
      <autoFilter ref="F2:M17" xr:uid="{80323427-F642-4DB4-A9C7-F340EF041D7C}"/>
    </customSheetView>
    <customSheetView guid="{360C1881-0963-415F-A932-CE92C7FFDA46}" filter="1" showAutoFilter="1">
      <pageMargins left="0.511811024" right="0.511811024" top="0.78740157499999996" bottom="0.78740157499999996" header="0.31496062000000002" footer="0.31496062000000002"/>
      <autoFilter ref="A1:AB12" xr:uid="{B9DA8B96-0019-49E3-970B-D2707D59E586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588D7C21-D228-44AB-9328-41265335AA75}" filter="1" showAutoFilter="1">
      <pageMargins left="0.511811024" right="0.511811024" top="0.78740157499999996" bottom="0.78740157499999996" header="0.31496062000000002" footer="0.31496062000000002"/>
      <autoFilter ref="A1:AB10" xr:uid="{B45A0B9A-31BD-48A8-8AA5-A57449370308}">
        <filterColumn colId="21">
          <filters blank="1"/>
        </filterColumn>
      </autoFilter>
    </customSheetView>
    <customSheetView guid="{A4C8B5B8-C47D-4980-8479-BD33402B28A8}" filter="1" showAutoFilter="1">
      <pageMargins left="0.511811024" right="0.511811024" top="0.78740157499999996" bottom="0.78740157499999996" header="0.31496062000000002" footer="0.31496062000000002"/>
      <autoFilter ref="A1:AB10" xr:uid="{87403588-DABF-43C1-B26E-CA4E71148AC2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9AFB3448-AC6F-41E6-A2C8-D4CB7A0E958E}" filter="1" showAutoFilter="1">
      <pageMargins left="0.511811024" right="0.511811024" top="0.78740157499999996" bottom="0.78740157499999996" header="0.31496062000000002" footer="0.31496062000000002"/>
      <autoFilter ref="A1:AB10" xr:uid="{3429CE86-E5A6-4151-A200-AB26B3A92292}"/>
    </customSheetView>
    <customSheetView guid="{79B2CDFA-9180-4C32-B2E7-DC53BBEFF78B}" filter="1" showAutoFilter="1">
      <pageMargins left="0.511811024" right="0.511811024" top="0.78740157499999996" bottom="0.78740157499999996" header="0.31496062000000002" footer="0.31496062000000002"/>
      <autoFilter ref="K2:K17" xr:uid="{3190F268-822A-443F-BD75-4CF25C6ADA92}"/>
    </customSheetView>
    <customSheetView guid="{DADAA5F0-7321-4480-9EF7-2840FB095521}" filter="1" showAutoFilter="1">
      <pageMargins left="0.511811024" right="0.511811024" top="0.78740157499999996" bottom="0.78740157499999996" header="0.31496062000000002" footer="0.31496062000000002"/>
      <autoFilter ref="A1:AB10" xr:uid="{C481795A-0312-403A-86F7-5961E049142D}"/>
    </customSheetView>
    <customSheetView guid="{A6219133-3AD1-4467-8BA3-B50779A80DB2}" filter="1" showAutoFilter="1">
      <pageMargins left="0.511811024" right="0.511811024" top="0.78740157499999996" bottom="0.78740157499999996" header="0.31496062000000002" footer="0.31496062000000002"/>
      <autoFilter ref="A1:AB10" xr:uid="{A97631D1-4118-444F-BDA2-C276CBCEA10E}"/>
    </customSheetView>
    <customSheetView guid="{95C9E21D-705B-478E-AA2E-AEDD57DA9556}" filter="1" showAutoFilter="1">
      <pageMargins left="0.511811024" right="0.511811024" top="0.78740157499999996" bottom="0.78740157499999996" header="0.31496062000000002" footer="0.31496062000000002"/>
      <autoFilter ref="B2:AB12" xr:uid="{50A488F3-13FF-4353-87CC-8964B67C4C78}"/>
    </customSheetView>
    <customSheetView guid="{BF5C82B2-9729-47CF-B1FA-438E7730CFE7}" filter="1" showAutoFilter="1">
      <pageMargins left="0.511811024" right="0.511811024" top="0.78740157499999996" bottom="0.78740157499999996" header="0.31496062000000002" footer="0.31496062000000002"/>
      <autoFilter ref="A2:AB10" xr:uid="{27299D4B-5491-4997-A425-921914DD56F6}">
        <filterColumn colId="21">
          <filters blank="1"/>
        </filterColumn>
      </autoFilter>
    </customSheetView>
    <customSheetView guid="{16D568E2-7767-4FE6-82BC-7A6ECC586CD5}" filter="1" showAutoFilter="1">
      <pageMargins left="0.511811024" right="0.511811024" top="0.78740157499999996" bottom="0.78740157499999996" header="0.31496062000000002" footer="0.31496062000000002"/>
      <autoFilter ref="Q2:Q17" xr:uid="{B472DF51-8C96-4688-A405-EAE09511FC4A}"/>
    </customSheetView>
    <customSheetView guid="{E439D560-7690-48A5-B762-AEDE88A4244B}" filter="1" showAutoFilter="1">
      <pageMargins left="0.511811024" right="0.511811024" top="0.78740157499999996" bottom="0.78740157499999996" header="0.31496062000000002" footer="0.31496062000000002"/>
      <autoFilter ref="B2:AB12" xr:uid="{E3A08C63-FAC7-4FD3-8559-A653B0D6D7DC}"/>
    </customSheetView>
    <customSheetView guid="{653E552E-C2BD-416C-9747-CA5C2F4E1B6F}" filter="1" showAutoFilter="1">
      <pageMargins left="0.511811024" right="0.511811024" top="0.78740157499999996" bottom="0.78740157499999996" header="0.31496062000000002" footer="0.31496062000000002"/>
      <autoFilter ref="B2:AB12" xr:uid="{F67B4C9E-25D2-4B4C-87DB-8A04CFB5BBD2}"/>
    </customSheetView>
    <customSheetView guid="{E791514D-CA3E-4544-9FCC-188F08701105}" filter="1" showAutoFilter="1">
      <pageMargins left="0.511811024" right="0.511811024" top="0.78740157499999996" bottom="0.78740157499999996" header="0.31496062000000002" footer="0.31496062000000002"/>
      <autoFilter ref="M2:O17" xr:uid="{FB06D071-DE2F-4594-815B-6509680F0A2F}"/>
    </customSheetView>
    <customSheetView guid="{507E2304-013C-480E-97F1-C24D9F524401}" filter="1" showAutoFilter="1">
      <pageMargins left="0.511811024" right="0.511811024" top="0.78740157499999996" bottom="0.78740157499999996" header="0.31496062000000002" footer="0.31496062000000002"/>
      <autoFilter ref="F2:F17" xr:uid="{6C4EE855-BE35-457F-BE6B-3436302B5342}"/>
    </customSheetView>
    <customSheetView guid="{8FA71049-59B6-4FE5-91E4-97CED9C50D44}" filter="1" showAutoFilter="1">
      <pageMargins left="0.511811024" right="0.511811024" top="0.78740157499999996" bottom="0.78740157499999996" header="0.31496062000000002" footer="0.31496062000000002"/>
      <autoFilter ref="A1:AB17" xr:uid="{BC23CD94-7E5B-4C2B-AE4D-0874E881AE8A}"/>
    </customSheetView>
    <customSheetView guid="{D445761F-3F94-4599-8F50-219546E4846F}" filter="1" showAutoFilter="1">
      <pageMargins left="0.511811024" right="0.511811024" top="0.78740157499999996" bottom="0.78740157499999996" header="0.31496062000000002" footer="0.31496062000000002"/>
      <autoFilter ref="A2:AB10" xr:uid="{62A3E1B6-7884-4436-AEAB-17F69812E606}">
        <filterColumn colId="7">
          <filters blank="1"/>
        </filterColumn>
        <filterColumn colId="8">
          <filters blank="1"/>
        </filterColumn>
      </autoFilter>
    </customSheetView>
    <customSheetView guid="{005C3F2E-0E57-43EC-AFBA-ABFF55D84450}" filter="1" showAutoFilter="1">
      <pageMargins left="0.511811024" right="0.511811024" top="0.78740157499999996" bottom="0.78740157499999996" header="0.31496062000000002" footer="0.31496062000000002"/>
      <autoFilter ref="A1:AB10" xr:uid="{C069DA7A-FE44-44D8-B1F2-144851804D2A}">
        <filterColumn colId="5">
          <filters blank="1"/>
        </filterColumn>
      </autoFilter>
    </customSheetView>
    <customSheetView guid="{2495C28F-4581-421C-BEB9-B2D9DB6777A0}" filter="1" showAutoFilter="1">
      <pageMargins left="0.511811024" right="0.511811024" top="0.78740157499999996" bottom="0.78740157499999996" header="0.31496062000000002" footer="0.31496062000000002"/>
      <autoFilter ref="A1:AB16" xr:uid="{09838723-981C-45D4-A52B-876BA38B25CD}"/>
    </customSheetView>
    <customSheetView guid="{9B4BBF8B-5E45-4F54-9BFD-378831A04EAF}" filter="1" showAutoFilter="1">
      <pageMargins left="0.511811024" right="0.511811024" top="0.78740157499999996" bottom="0.78740157499999996" header="0.31496062000000002" footer="0.31496062000000002"/>
      <autoFilter ref="A1:AB10" xr:uid="{B50D55D0-10A0-4626-8305-CACD942E99D8}">
        <filterColumn colId="5">
          <filters blank="1"/>
        </filterColumn>
      </autoFilter>
    </customSheetView>
    <customSheetView guid="{CEC84185-F7C8-46DA-991E-FCE30B19CD3E}" filter="1" showAutoFilter="1">
      <pageMargins left="0.511811024" right="0.511811024" top="0.78740157499999996" bottom="0.78740157499999996" header="0.31496062000000002" footer="0.31496062000000002"/>
      <autoFilter ref="A1:AB10" xr:uid="{45A0829F-2AC4-43B3-A0EA-51E60CAD5526}"/>
    </customSheetView>
    <customSheetView guid="{A692BB14-8A1D-42CB-A272-4B754E40859D}" filter="1" showAutoFilter="1">
      <pageMargins left="0.511811024" right="0.511811024" top="0.78740157499999996" bottom="0.78740157499999996" header="0.31496062000000002" footer="0.31496062000000002"/>
      <autoFilter ref="B2:AB12" xr:uid="{D9F67537-3615-4D3F-B422-B236401AB55E}"/>
    </customSheetView>
    <customSheetView guid="{10EB3BC6-B371-40A9-90CF-B971C2CD4FCF}" filter="1" showAutoFilter="1">
      <pageMargins left="0.511811024" right="0.511811024" top="0.78740157499999996" bottom="0.78740157499999996" header="0.31496062000000002" footer="0.31496062000000002"/>
      <autoFilter ref="B2:AB12" xr:uid="{006CFF8B-D5C6-40BA-8F48-FF00C7CB96C4}"/>
    </customSheetView>
    <customSheetView guid="{F0B31FB5-1A54-473E-AE10-B9F58E68A405}" filter="1" showAutoFilter="1">
      <pageMargins left="0.511811024" right="0.511811024" top="0.78740157499999996" bottom="0.78740157499999996" header="0.31496062000000002" footer="0.31496062000000002"/>
      <autoFilter ref="A2:AB10" xr:uid="{7833E955-52B1-4BAB-A988-09F647917B52}">
        <filterColumn colId="7">
          <filters blank="1"/>
        </filterColumn>
      </autoFilter>
    </customSheetView>
    <customSheetView guid="{E357E423-FD2E-4995-85ED-274107BC1BE1}" filter="1" showAutoFilter="1">
      <pageMargins left="0.511811024" right="0.511811024" top="0.78740157499999996" bottom="0.78740157499999996" header="0.31496062000000002" footer="0.31496062000000002"/>
      <autoFilter ref="A1:AB12" xr:uid="{84800B53-617E-4029-BBFE-0D2DBE15F35D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D42D51EF-5BB6-4669-895A-29786C7B14FD}" filter="1" showAutoFilter="1">
      <pageMargins left="0.511811024" right="0.511811024" top="0.78740157499999996" bottom="0.78740157499999996" header="0.31496062000000002" footer="0.31496062000000002"/>
      <autoFilter ref="A1:AB16" xr:uid="{5847FE83-1EB2-404D-9B95-A1125DA83A89}">
        <filterColumn colId="7">
          <filters blank="1">
            <filter val="Status"/>
          </filters>
        </filterColumn>
      </autoFilter>
    </customSheetView>
    <customSheetView guid="{A7E78EDF-3223-4DDF-A9EB-2E1C239F686D}" filter="1" showAutoFilter="1">
      <pageMargins left="0.511811024" right="0.511811024" top="0.78740157499999996" bottom="0.78740157499999996" header="0.31496062000000002" footer="0.31496062000000002"/>
      <autoFilter ref="A1:AB10" xr:uid="{36D6F93B-5487-4915-AB8D-2DF93D4720DD}"/>
    </customSheetView>
    <customSheetView guid="{F9AFACCF-C04D-4FB6-95F7-7EDDAA53507B}" filter="1" showAutoFilter="1">
      <pageMargins left="0.511811024" right="0.511811024" top="0.78740157499999996" bottom="0.78740157499999996" header="0.31496062000000002" footer="0.31496062000000002"/>
      <autoFilter ref="A1:AD12" xr:uid="{BA4C530F-7307-4F44-A0E1-6B456E32F370}"/>
    </customSheetView>
    <customSheetView guid="{0A9E1638-B1CC-4561-BC1D-FE78AB995289}" filter="1" showAutoFilter="1">
      <pageMargins left="0.511811024" right="0.511811024" top="0.78740157499999996" bottom="0.78740157499999996" header="0.31496062000000002" footer="0.31496062000000002"/>
      <autoFilter ref="A1:AB10" xr:uid="{917E503C-7459-4633-AAD8-1D8D0CE98F5D}">
        <filterColumn colId="10">
          <filters blank="1"/>
        </filterColumn>
      </autoFilter>
    </customSheetView>
    <customSheetView guid="{48FC617E-B4F6-40D2-93B5-54FC8482FA85}" filter="1" showAutoFilter="1">
      <pageMargins left="0.511811024" right="0.511811024" top="0.78740157499999996" bottom="0.78740157499999996" header="0.31496062000000002" footer="0.31496062000000002"/>
      <autoFilter ref="D2:K17" xr:uid="{F94B0E0F-2ED9-425C-8E10-78FBFC227ABA}"/>
    </customSheetView>
    <customSheetView guid="{67A3419E-B7E6-4DC8-97A9-7155EFFC3478}" filter="1" showAutoFilter="1">
      <pageMargins left="0.511811024" right="0.511811024" top="0.78740157499999996" bottom="0.78740157499999996" header="0.31496062000000002" footer="0.31496062000000002"/>
      <autoFilter ref="A1:AB10" xr:uid="{DBEBA68C-EFF8-49A1-91EA-20040E5E4CCC}">
        <filterColumn colId="17">
          <filters>
            <filter val="Observações Backoffice"/>
          </filters>
        </filterColumn>
      </autoFilter>
    </customSheetView>
    <customSheetView guid="{68998C8A-BBF7-4942-900E-AE9E17FD76C2}" filter="1" showAutoFilter="1">
      <pageMargins left="0.511811024" right="0.511811024" top="0.78740157499999996" bottom="0.78740157499999996" header="0.31496062000000002" footer="0.31496062000000002"/>
      <autoFilter ref="A2:AB10" xr:uid="{05CBE6B8-9CB7-44A2-B9E9-58258CAD25FE}"/>
    </customSheetView>
    <customSheetView guid="{7B04241B-97E7-4C05-BF0A-1D9441E82C71}" filter="1" showAutoFilter="1">
      <pageMargins left="0.511811024" right="0.511811024" top="0.78740157499999996" bottom="0.78740157499999996" header="0.31496062000000002" footer="0.31496062000000002"/>
      <autoFilter ref="A2:AB12" xr:uid="{8E5D5A5E-3035-466E-8FD5-B65B95E31ECC}"/>
    </customSheetView>
    <customSheetView guid="{120BE289-9AB1-42A7-9F90-F7FBFD0A8D6D}" filter="1" showAutoFilter="1">
      <pageMargins left="0.511811024" right="0.511811024" top="0.78740157499999996" bottom="0.78740157499999996" header="0.31496062000000002" footer="0.31496062000000002"/>
      <autoFilter ref="A1:AB12" xr:uid="{6BC6CB6A-3453-4AF8-8AC7-1A3693FB70A9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4E417734-A782-4EF6-BE79-ECAFD30EB591}" filter="1" showAutoFilter="1">
      <pageMargins left="0.511811024" right="0.511811024" top="0.78740157499999996" bottom="0.78740157499999996" header="0.31496062000000002" footer="0.31496062000000002"/>
      <autoFilter ref="A1:AB12" xr:uid="{32E7FA5B-0FD3-4DCC-B071-1D1D596693A5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1DF678FA-118E-49A8-A7BA-2701B27D7403}" filter="1" showAutoFilter="1">
      <pageMargins left="0.511811024" right="0.511811024" top="0.78740157499999996" bottom="0.78740157499999996" header="0.31496062000000002" footer="0.31496062000000002"/>
      <autoFilter ref="A1:AB10" xr:uid="{3D9FB515-720F-48BD-93BF-842B8391E93F}">
        <filterColumn colId="5">
          <filters blank="1"/>
        </filterColumn>
      </autoFilter>
    </customSheetView>
    <customSheetView guid="{B4876385-CA32-42D4-8A9C-3EFCACA36F50}" filter="1" showAutoFilter="1">
      <pageMargins left="0.511811024" right="0.511811024" top="0.78740157499999996" bottom="0.78740157499999996" header="0.31496062000000002" footer="0.31496062000000002"/>
      <autoFilter ref="A1:AB12" xr:uid="{079C58F1-4D58-4C6C-8E7B-8981FE503F81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AAD79EDA-299E-4B22-9D4B-B2FCF72662CA}" filter="1" showAutoFilter="1">
      <pageMargins left="0.511811024" right="0.511811024" top="0.78740157499999996" bottom="0.78740157499999996" header="0.31496062000000002" footer="0.31496062000000002"/>
      <autoFilter ref="B2:AB12" xr:uid="{08A90871-8CD8-4EE3-9A43-22ECC847411A}"/>
    </customSheetView>
    <customSheetView guid="{6FCB51DC-0FDC-4A9A-A30B-3ABB10912876}" filter="1" showAutoFilter="1">
      <pageMargins left="0.511811024" right="0.511811024" top="0.78740157499999996" bottom="0.78740157499999996" header="0.31496062000000002" footer="0.31496062000000002"/>
      <autoFilter ref="B2:AB17" xr:uid="{CDEB4B61-994B-4CC6-8658-21564978E723}"/>
    </customSheetView>
    <customSheetView guid="{E6FFB11F-A6CD-4084-B8E2-3B3589F8A363}" filter="1" showAutoFilter="1">
      <pageMargins left="0.511811024" right="0.511811024" top="0.78740157499999996" bottom="0.78740157499999996" header="0.31496062000000002" footer="0.31496062000000002"/>
      <autoFilter ref="A1:AB10" xr:uid="{1CC08558-6EF1-49DD-BA17-994583E92C1E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C1C73B92-82B2-4A37-A718-BEE89D318B09}" filter="1" showAutoFilter="1">
      <pageMargins left="0.511811024" right="0.511811024" top="0.78740157499999996" bottom="0.78740157499999996" header="0.31496062000000002" footer="0.31496062000000002"/>
      <autoFilter ref="A1:AB10" xr:uid="{64DA6E5C-357A-42D5-BC95-4E9114582C14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7" t="s">
        <v>166</v>
      </c>
      <c r="B1" s="649"/>
      <c r="C1" s="649"/>
      <c r="D1" s="649"/>
      <c r="E1" s="649"/>
      <c r="F1" s="649"/>
      <c r="G1" s="21" t="s">
        <v>167</v>
      </c>
      <c r="H1" s="650" t="s">
        <v>168</v>
      </c>
      <c r="I1" s="649"/>
      <c r="J1" s="648" t="s">
        <v>166</v>
      </c>
      <c r="K1" s="649"/>
      <c r="L1" s="649"/>
      <c r="M1" s="649"/>
      <c r="N1" s="649"/>
      <c r="O1" s="649"/>
      <c r="P1" s="649"/>
      <c r="Q1" s="291" t="s">
        <v>2958</v>
      </c>
      <c r="R1" s="22" t="s">
        <v>2957</v>
      </c>
      <c r="S1" s="656" t="s">
        <v>169</v>
      </c>
      <c r="T1" s="649"/>
      <c r="U1" s="649"/>
      <c r="V1" s="649"/>
      <c r="W1" s="649"/>
      <c r="X1" s="649"/>
      <c r="Y1" s="649"/>
      <c r="Z1" s="23"/>
      <c r="AA1" s="23"/>
      <c r="AB1" s="23"/>
      <c r="AC1" s="24" t="s">
        <v>170</v>
      </c>
      <c r="AD1" s="24" t="s">
        <v>170</v>
      </c>
      <c r="AE1" s="24" t="s">
        <v>170</v>
      </c>
      <c r="AF1" s="24" t="s">
        <v>170</v>
      </c>
      <c r="AG1" s="24" t="s">
        <v>170</v>
      </c>
      <c r="AH1" s="24" t="s">
        <v>170</v>
      </c>
      <c r="AI1" s="24" t="s">
        <v>170</v>
      </c>
      <c r="AJ1" s="24" t="s">
        <v>170</v>
      </c>
      <c r="AK1" s="24" t="s">
        <v>170</v>
      </c>
      <c r="AL1" s="24" t="s">
        <v>170</v>
      </c>
      <c r="AM1" s="24" t="s">
        <v>170</v>
      </c>
      <c r="AN1" s="24" t="s">
        <v>170</v>
      </c>
      <c r="AO1" s="24" t="s">
        <v>170</v>
      </c>
      <c r="AP1" s="24" t="s">
        <v>170</v>
      </c>
      <c r="AQ1" s="24" t="s">
        <v>170</v>
      </c>
      <c r="AR1" s="24" t="s">
        <v>170</v>
      </c>
      <c r="AS1" s="24" t="s">
        <v>170</v>
      </c>
      <c r="AT1" s="24" t="s">
        <v>170</v>
      </c>
      <c r="AU1" s="24" t="s">
        <v>170</v>
      </c>
      <c r="AV1" s="24" t="s">
        <v>170</v>
      </c>
      <c r="AW1" s="24" t="s">
        <v>170</v>
      </c>
    </row>
    <row r="2" spans="1:49" ht="15.75" customHeight="1">
      <c r="A2" s="25" t="s">
        <v>2</v>
      </c>
      <c r="B2" s="25" t="s">
        <v>171</v>
      </c>
      <c r="C2" s="25" t="s">
        <v>1</v>
      </c>
      <c r="D2" s="25" t="s">
        <v>3</v>
      </c>
      <c r="E2" s="25" t="s">
        <v>4</v>
      </c>
      <c r="F2" s="25" t="s">
        <v>5</v>
      </c>
      <c r="G2" s="25" t="s">
        <v>172</v>
      </c>
      <c r="H2" s="25" t="s">
        <v>173</v>
      </c>
      <c r="I2" s="25" t="s">
        <v>174</v>
      </c>
      <c r="J2" s="25" t="s">
        <v>175</v>
      </c>
      <c r="K2" s="25" t="s">
        <v>176</v>
      </c>
      <c r="L2" s="25" t="s">
        <v>177</v>
      </c>
      <c r="M2" s="25" t="s">
        <v>8</v>
      </c>
      <c r="N2" s="25" t="s">
        <v>178</v>
      </c>
      <c r="O2" s="25" t="s">
        <v>179</v>
      </c>
      <c r="P2" s="25" t="s">
        <v>11</v>
      </c>
      <c r="Q2" s="26" t="s">
        <v>7</v>
      </c>
      <c r="R2" s="26" t="s">
        <v>180</v>
      </c>
      <c r="S2" s="25" t="s">
        <v>181</v>
      </c>
      <c r="T2" s="25" t="s">
        <v>12</v>
      </c>
      <c r="U2" s="25" t="s">
        <v>13</v>
      </c>
      <c r="V2" s="27" t="s">
        <v>182</v>
      </c>
      <c r="W2" s="25" t="s">
        <v>183</v>
      </c>
      <c r="X2" s="25" t="s">
        <v>184</v>
      </c>
      <c r="Y2" s="25" t="s">
        <v>185</v>
      </c>
      <c r="Z2" s="25" t="s">
        <v>186</v>
      </c>
      <c r="AA2" s="25" t="s">
        <v>187</v>
      </c>
      <c r="AB2" s="25" t="s">
        <v>188</v>
      </c>
      <c r="AC2" s="25" t="s">
        <v>194</v>
      </c>
      <c r="AD2" s="25" t="s">
        <v>195</v>
      </c>
      <c r="AE2" s="25" t="s">
        <v>196</v>
      </c>
      <c r="AF2" s="25" t="s">
        <v>197</v>
      </c>
      <c r="AG2" s="25" t="s">
        <v>198</v>
      </c>
      <c r="AH2" s="231" t="s">
        <v>199</v>
      </c>
      <c r="AI2" s="231" t="s">
        <v>200</v>
      </c>
      <c r="AJ2" s="231" t="s">
        <v>201</v>
      </c>
      <c r="AK2" s="231" t="s">
        <v>202</v>
      </c>
      <c r="AL2" s="231" t="s">
        <v>203</v>
      </c>
      <c r="AM2" s="231" t="s">
        <v>204</v>
      </c>
      <c r="AN2" s="231" t="s">
        <v>205</v>
      </c>
      <c r="AO2" s="231" t="s">
        <v>206</v>
      </c>
      <c r="AP2" s="231" t="s">
        <v>207</v>
      </c>
      <c r="AQ2" s="231" t="s">
        <v>208</v>
      </c>
      <c r="AR2" s="231" t="s">
        <v>209</v>
      </c>
      <c r="AS2" s="231" t="s">
        <v>210</v>
      </c>
      <c r="AT2" s="231" t="s">
        <v>211</v>
      </c>
      <c r="AU2" s="231" t="s">
        <v>212</v>
      </c>
      <c r="AV2" s="231" t="s">
        <v>213</v>
      </c>
      <c r="AW2" s="231" t="s">
        <v>214</v>
      </c>
    </row>
    <row r="3" spans="1:49" ht="15.75" customHeight="1">
      <c r="A3" s="122" t="s">
        <v>3643</v>
      </c>
      <c r="B3" s="122" t="s">
        <v>3644</v>
      </c>
      <c r="C3" s="292">
        <v>11005560</v>
      </c>
      <c r="D3" s="9" t="s">
        <v>19</v>
      </c>
      <c r="E3" s="9" t="s">
        <v>38</v>
      </c>
      <c r="F3" s="293" t="s">
        <v>99</v>
      </c>
      <c r="G3" s="293" t="s">
        <v>3645</v>
      </c>
      <c r="H3" s="29" t="s">
        <v>227</v>
      </c>
      <c r="I3" s="29" t="s">
        <v>41</v>
      </c>
      <c r="J3" s="9" t="str">
        <f t="shared" ref="J3:J15" si="0">IF(Q3=0,"Não","Sim")</f>
        <v>Não</v>
      </c>
      <c r="K3" s="294">
        <v>45007</v>
      </c>
      <c r="L3" s="7"/>
      <c r="M3" s="125" t="s">
        <v>100</v>
      </c>
      <c r="N3" s="124">
        <v>1.2E-2</v>
      </c>
      <c r="O3" s="6" t="s">
        <v>41</v>
      </c>
      <c r="P3" s="11">
        <v>0</v>
      </c>
      <c r="Q3" s="168"/>
      <c r="R3" s="33"/>
      <c r="S3" s="7" t="s">
        <v>220</v>
      </c>
      <c r="T3" s="292" t="s">
        <v>3646</v>
      </c>
      <c r="U3" s="6" t="s">
        <v>38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330</v>
      </c>
      <c r="Z3" s="7"/>
      <c r="AA3" s="30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3643</v>
      </c>
      <c r="B4" s="122" t="s">
        <v>3647</v>
      </c>
      <c r="C4" s="292">
        <v>10940590</v>
      </c>
      <c r="D4" s="293" t="s">
        <v>19</v>
      </c>
      <c r="E4" s="293" t="s">
        <v>38</v>
      </c>
      <c r="F4" s="293" t="s">
        <v>530</v>
      </c>
      <c r="G4" s="293" t="s">
        <v>3645</v>
      </c>
      <c r="H4" s="297" t="s">
        <v>227</v>
      </c>
      <c r="I4" s="29" t="s">
        <v>41</v>
      </c>
      <c r="J4" s="293" t="str">
        <f t="shared" si="0"/>
        <v>Sim</v>
      </c>
      <c r="K4" s="298">
        <v>45034</v>
      </c>
      <c r="L4" s="299"/>
      <c r="M4" s="300" t="s">
        <v>420</v>
      </c>
      <c r="N4" s="301">
        <v>0.02</v>
      </c>
      <c r="O4" s="292" t="s">
        <v>29</v>
      </c>
      <c r="P4" s="302">
        <v>0.2</v>
      </c>
      <c r="Q4" s="168" t="s">
        <v>3648</v>
      </c>
      <c r="R4" s="33"/>
      <c r="S4" s="7" t="s">
        <v>220</v>
      </c>
      <c r="T4" s="292" t="s">
        <v>3100</v>
      </c>
      <c r="U4" s="6" t="s">
        <v>38</v>
      </c>
      <c r="V4" s="295" t="e">
        <f t="shared" ca="1" si="1"/>
        <v>#NAME?</v>
      </c>
      <c r="W4" s="7"/>
      <c r="X4" s="7"/>
      <c r="Y4" s="7" t="s">
        <v>330</v>
      </c>
      <c r="Z4" s="7"/>
      <c r="AA4" s="30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3643</v>
      </c>
      <c r="B5" s="161" t="s">
        <v>3649</v>
      </c>
      <c r="C5" s="292" t="s">
        <v>3650</v>
      </c>
      <c r="D5" s="9" t="s">
        <v>19</v>
      </c>
      <c r="E5" s="9" t="s">
        <v>38</v>
      </c>
      <c r="F5" s="292" t="s">
        <v>19</v>
      </c>
      <c r="G5" s="293" t="s">
        <v>3645</v>
      </c>
      <c r="H5" s="29" t="s">
        <v>227</v>
      </c>
      <c r="I5" s="29" t="s">
        <v>41</v>
      </c>
      <c r="J5" s="9" t="str">
        <f t="shared" si="0"/>
        <v>Não</v>
      </c>
      <c r="K5" s="298">
        <v>44992</v>
      </c>
      <c r="L5" s="7"/>
      <c r="M5" s="300" t="s">
        <v>138</v>
      </c>
      <c r="N5" s="301">
        <v>1.4999999999999999E-2</v>
      </c>
      <c r="O5" s="6" t="s">
        <v>29</v>
      </c>
      <c r="P5" s="11">
        <v>0.1</v>
      </c>
      <c r="Q5" s="168"/>
      <c r="R5" s="33"/>
      <c r="S5" s="7" t="s">
        <v>264</v>
      </c>
      <c r="T5" s="293" t="s">
        <v>3651</v>
      </c>
      <c r="U5" s="6" t="s">
        <v>38</v>
      </c>
      <c r="V5" s="295" t="e">
        <f t="shared" ca="1" si="1"/>
        <v>#NAME?</v>
      </c>
      <c r="W5" s="7"/>
      <c r="X5" s="7"/>
      <c r="Y5" s="7" t="s">
        <v>330</v>
      </c>
      <c r="Z5" s="7"/>
      <c r="AA5" s="30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3643</v>
      </c>
      <c r="B6" s="122" t="s">
        <v>3652</v>
      </c>
      <c r="C6" s="292">
        <v>10982276</v>
      </c>
      <c r="D6" s="9" t="s">
        <v>19</v>
      </c>
      <c r="E6" s="9" t="s">
        <v>38</v>
      </c>
      <c r="F6" s="293" t="s">
        <v>3653</v>
      </c>
      <c r="G6" s="293" t="s">
        <v>3645</v>
      </c>
      <c r="H6" s="29" t="s">
        <v>239</v>
      </c>
      <c r="I6" s="29" t="s">
        <v>240</v>
      </c>
      <c r="J6" s="9" t="str">
        <f t="shared" si="0"/>
        <v>Não</v>
      </c>
      <c r="K6" s="298">
        <v>45019</v>
      </c>
      <c r="L6" s="7"/>
      <c r="M6" s="125" t="s">
        <v>100</v>
      </c>
      <c r="N6" s="301">
        <v>1.2E-2</v>
      </c>
      <c r="O6" s="6" t="s">
        <v>41</v>
      </c>
      <c r="P6" s="11">
        <v>0</v>
      </c>
      <c r="Q6" s="168"/>
      <c r="R6" s="33"/>
      <c r="S6" s="7" t="s">
        <v>264</v>
      </c>
      <c r="T6" s="9" t="s">
        <v>1453</v>
      </c>
      <c r="U6" s="6" t="s">
        <v>112</v>
      </c>
      <c r="V6" s="295" t="e">
        <f t="shared" ca="1" si="1"/>
        <v>#NAME?</v>
      </c>
      <c r="W6" s="7"/>
      <c r="X6" s="7"/>
      <c r="Y6" s="7" t="s">
        <v>330</v>
      </c>
      <c r="Z6" s="7"/>
      <c r="AA6" s="30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3643</v>
      </c>
      <c r="B7" s="106" t="s">
        <v>1573</v>
      </c>
      <c r="C7" s="292" t="s">
        <v>3654</v>
      </c>
      <c r="D7" s="9" t="s">
        <v>19</v>
      </c>
      <c r="E7" s="9" t="s">
        <v>38</v>
      </c>
      <c r="F7" s="293" t="s">
        <v>530</v>
      </c>
      <c r="G7" s="293" t="s">
        <v>3645</v>
      </c>
      <c r="H7" s="29" t="s">
        <v>227</v>
      </c>
      <c r="I7" s="29" t="s">
        <v>41</v>
      </c>
      <c r="J7" s="9" t="str">
        <f t="shared" si="0"/>
        <v>Não</v>
      </c>
      <c r="K7" s="298">
        <v>45337</v>
      </c>
      <c r="L7" s="7"/>
      <c r="M7" s="300" t="s">
        <v>100</v>
      </c>
      <c r="N7" s="301">
        <v>1.2E-2</v>
      </c>
      <c r="O7" s="6" t="s">
        <v>41</v>
      </c>
      <c r="P7" s="11">
        <v>0</v>
      </c>
      <c r="Q7" s="168"/>
      <c r="R7" s="33"/>
      <c r="S7" s="7" t="s">
        <v>220</v>
      </c>
      <c r="T7" s="6" t="s">
        <v>1575</v>
      </c>
      <c r="U7" s="6" t="s">
        <v>112</v>
      </c>
      <c r="V7" s="295" t="e">
        <f t="shared" ca="1" si="1"/>
        <v>#NAME?</v>
      </c>
      <c r="W7" s="7"/>
      <c r="X7" s="7"/>
      <c r="Y7" s="7" t="s">
        <v>222</v>
      </c>
      <c r="Z7" s="7"/>
      <c r="AA7" s="30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3643</v>
      </c>
      <c r="B8" s="161" t="s">
        <v>3655</v>
      </c>
      <c r="C8" s="292">
        <v>3844136</v>
      </c>
      <c r="D8" s="9" t="s">
        <v>19</v>
      </c>
      <c r="E8" s="9" t="s">
        <v>31</v>
      </c>
      <c r="F8" s="292" t="s">
        <v>738</v>
      </c>
      <c r="G8" s="293" t="s">
        <v>3645</v>
      </c>
      <c r="H8" s="29" t="s">
        <v>227</v>
      </c>
      <c r="I8" s="29" t="s">
        <v>41</v>
      </c>
      <c r="J8" s="9" t="str">
        <f t="shared" si="0"/>
        <v>Sim</v>
      </c>
      <c r="K8" s="298">
        <v>45022</v>
      </c>
      <c r="L8" s="7"/>
      <c r="M8" s="300" t="s">
        <v>138</v>
      </c>
      <c r="N8" s="301">
        <v>1.4999999999999999E-2</v>
      </c>
      <c r="O8" s="6" t="s">
        <v>29</v>
      </c>
      <c r="P8" s="11">
        <v>0.1</v>
      </c>
      <c r="Q8" s="168" t="s">
        <v>3656</v>
      </c>
      <c r="R8" s="33"/>
      <c r="S8" s="7" t="s">
        <v>220</v>
      </c>
      <c r="T8" s="293" t="s">
        <v>3657</v>
      </c>
      <c r="U8" s="6" t="s">
        <v>31</v>
      </c>
      <c r="V8" s="295" t="e">
        <f t="shared" ca="1" si="1"/>
        <v>#NAME?</v>
      </c>
      <c r="W8" s="7"/>
      <c r="X8" s="7"/>
      <c r="Y8" s="7" t="s">
        <v>330</v>
      </c>
      <c r="Z8" s="7"/>
      <c r="AA8" s="30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3643</v>
      </c>
      <c r="B9" s="122" t="s">
        <v>1929</v>
      </c>
      <c r="C9" s="292">
        <v>10936630</v>
      </c>
      <c r="D9" s="9" t="s">
        <v>19</v>
      </c>
      <c r="E9" s="9" t="s">
        <v>38</v>
      </c>
      <c r="F9" s="293" t="s">
        <v>871</v>
      </c>
      <c r="G9" s="293" t="s">
        <v>3645</v>
      </c>
      <c r="H9" s="29" t="s">
        <v>239</v>
      </c>
      <c r="I9" s="29" t="s">
        <v>240</v>
      </c>
      <c r="J9" s="9" t="str">
        <f t="shared" si="0"/>
        <v>Não</v>
      </c>
      <c r="K9" s="298">
        <v>45034</v>
      </c>
      <c r="L9" s="7"/>
      <c r="M9" s="125" t="s">
        <v>100</v>
      </c>
      <c r="N9" s="301">
        <v>7.0000000000000001E-3</v>
      </c>
      <c r="O9" s="6" t="s">
        <v>41</v>
      </c>
      <c r="P9" s="11">
        <v>0</v>
      </c>
      <c r="Q9" s="168"/>
      <c r="R9" s="33"/>
      <c r="S9" s="7" t="s">
        <v>220</v>
      </c>
      <c r="T9" s="292" t="s">
        <v>1932</v>
      </c>
      <c r="U9" s="6" t="s">
        <v>38</v>
      </c>
      <c r="V9" s="295" t="e">
        <f t="shared" ca="1" si="1"/>
        <v>#NAME?</v>
      </c>
      <c r="W9" s="7"/>
      <c r="X9" s="7"/>
      <c r="Y9" s="7" t="s">
        <v>330</v>
      </c>
      <c r="Z9" s="7"/>
      <c r="AA9" s="30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3643</v>
      </c>
      <c r="B10" s="122" t="s">
        <v>1929</v>
      </c>
      <c r="C10" s="292">
        <v>10944986</v>
      </c>
      <c r="D10" s="9" t="s">
        <v>19</v>
      </c>
      <c r="E10" s="9" t="s">
        <v>38</v>
      </c>
      <c r="F10" s="293" t="s">
        <v>871</v>
      </c>
      <c r="G10" s="293" t="s">
        <v>3645</v>
      </c>
      <c r="H10" s="29" t="s">
        <v>239</v>
      </c>
      <c r="I10" s="29" t="s">
        <v>240</v>
      </c>
      <c r="J10" s="9" t="str">
        <f t="shared" si="0"/>
        <v>Não</v>
      </c>
      <c r="K10" s="298">
        <v>45000</v>
      </c>
      <c r="L10" s="7"/>
      <c r="M10" s="300" t="s">
        <v>132</v>
      </c>
      <c r="N10" s="301">
        <v>1.4999999999999999E-2</v>
      </c>
      <c r="O10" s="6" t="s">
        <v>41</v>
      </c>
      <c r="P10" s="11">
        <v>0</v>
      </c>
      <c r="Q10" s="168"/>
      <c r="R10" s="69" t="s">
        <v>3658</v>
      </c>
      <c r="S10" s="7" t="s">
        <v>220</v>
      </c>
      <c r="T10" s="292" t="s">
        <v>1932</v>
      </c>
      <c r="U10" s="6" t="s">
        <v>38</v>
      </c>
      <c r="V10" s="295" t="e">
        <f t="shared" ca="1" si="1"/>
        <v>#NAME?</v>
      </c>
      <c r="W10" s="7"/>
      <c r="X10" s="7"/>
      <c r="Y10" s="7" t="s">
        <v>330</v>
      </c>
      <c r="Z10" s="7"/>
      <c r="AA10" s="30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3643</v>
      </c>
      <c r="B11" s="122" t="s">
        <v>3426</v>
      </c>
      <c r="C11" s="292">
        <v>11071318</v>
      </c>
      <c r="D11" s="9" t="s">
        <v>19</v>
      </c>
      <c r="E11" s="9" t="s">
        <v>38</v>
      </c>
      <c r="F11" s="293" t="s">
        <v>99</v>
      </c>
      <c r="G11" s="293" t="s">
        <v>3645</v>
      </c>
      <c r="H11" s="29" t="s">
        <v>227</v>
      </c>
      <c r="I11" s="29" t="s">
        <v>41</v>
      </c>
      <c r="J11" s="9" t="str">
        <f t="shared" si="0"/>
        <v>Não</v>
      </c>
      <c r="K11" s="298">
        <v>45218</v>
      </c>
      <c r="L11" s="7"/>
      <c r="M11" s="300" t="s">
        <v>28</v>
      </c>
      <c r="N11" s="301">
        <v>1.2E-2</v>
      </c>
      <c r="O11" s="6" t="s">
        <v>41</v>
      </c>
      <c r="P11" s="11">
        <v>0</v>
      </c>
      <c r="Q11" s="168"/>
      <c r="R11" s="69"/>
      <c r="S11" s="7" t="s">
        <v>220</v>
      </c>
      <c r="T11" s="292" t="s">
        <v>3427</v>
      </c>
      <c r="U11" s="6" t="s">
        <v>38</v>
      </c>
      <c r="V11" s="295" t="e">
        <f t="shared" ca="1" si="1"/>
        <v>#NAME?</v>
      </c>
      <c r="W11" s="7"/>
      <c r="X11" s="7"/>
      <c r="Y11" s="7" t="s">
        <v>330</v>
      </c>
      <c r="Z11" s="7"/>
      <c r="AA11" s="30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3643</v>
      </c>
      <c r="B12" s="122" t="s">
        <v>1961</v>
      </c>
      <c r="C12" s="292" t="s">
        <v>3659</v>
      </c>
      <c r="D12" s="9" t="s">
        <v>19</v>
      </c>
      <c r="E12" s="9" t="s">
        <v>38</v>
      </c>
      <c r="F12" s="293" t="s">
        <v>39</v>
      </c>
      <c r="G12" s="293" t="s">
        <v>3645</v>
      </c>
      <c r="H12" s="29" t="s">
        <v>239</v>
      </c>
      <c r="I12" s="29" t="s">
        <v>240</v>
      </c>
      <c r="J12" s="9" t="str">
        <f t="shared" si="0"/>
        <v>Sim</v>
      </c>
      <c r="K12" s="298">
        <v>44994</v>
      </c>
      <c r="L12" s="7"/>
      <c r="M12" s="125" t="s">
        <v>100</v>
      </c>
      <c r="N12" s="301">
        <v>1.2E-2</v>
      </c>
      <c r="O12" s="6" t="s">
        <v>41</v>
      </c>
      <c r="P12" s="11">
        <v>0</v>
      </c>
      <c r="Q12" s="168" t="s">
        <v>3660</v>
      </c>
      <c r="R12" s="33"/>
      <c r="S12" s="7" t="s">
        <v>220</v>
      </c>
      <c r="T12" s="292" t="s">
        <v>1964</v>
      </c>
      <c r="U12" s="6" t="s">
        <v>38</v>
      </c>
      <c r="V12" s="295" t="e">
        <f t="shared" ca="1" si="1"/>
        <v>#NAME?</v>
      </c>
      <c r="W12" s="7"/>
      <c r="X12" s="7"/>
      <c r="Y12" s="7" t="s">
        <v>330</v>
      </c>
      <c r="Z12" s="7"/>
      <c r="AA12" s="30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3643</v>
      </c>
      <c r="B13" s="122" t="s">
        <v>3487</v>
      </c>
      <c r="C13" s="292">
        <v>11026371</v>
      </c>
      <c r="D13" s="9" t="s">
        <v>19</v>
      </c>
      <c r="E13" s="9" t="s">
        <v>38</v>
      </c>
      <c r="F13" s="293" t="s">
        <v>871</v>
      </c>
      <c r="G13" s="293" t="s">
        <v>3645</v>
      </c>
      <c r="H13" s="29" t="s">
        <v>227</v>
      </c>
      <c r="I13" s="29" t="s">
        <v>41</v>
      </c>
      <c r="J13" s="9" t="str">
        <f t="shared" si="0"/>
        <v>Sim</v>
      </c>
      <c r="K13" s="298">
        <v>45034</v>
      </c>
      <c r="L13" s="30"/>
      <c r="M13" s="300" t="s">
        <v>138</v>
      </c>
      <c r="N13" s="301">
        <v>1.4999999999999999E-2</v>
      </c>
      <c r="O13" s="6" t="s">
        <v>29</v>
      </c>
      <c r="P13" s="11">
        <v>0.1</v>
      </c>
      <c r="Q13" s="168" t="s">
        <v>3661</v>
      </c>
      <c r="R13" s="303"/>
      <c r="S13" s="7" t="s">
        <v>220</v>
      </c>
      <c r="T13" s="292" t="s">
        <v>3489</v>
      </c>
      <c r="U13" s="6" t="s">
        <v>124</v>
      </c>
      <c r="V13" s="295" t="e">
        <f t="shared" ca="1" si="1"/>
        <v>#NAME?</v>
      </c>
      <c r="W13" s="7"/>
      <c r="X13" s="7"/>
      <c r="Y13" s="7" t="s">
        <v>330</v>
      </c>
      <c r="Z13" s="7"/>
      <c r="AA13" s="30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3643</v>
      </c>
      <c r="B14" s="161" t="s">
        <v>2662</v>
      </c>
      <c r="C14" s="292" t="s">
        <v>3662</v>
      </c>
      <c r="D14" s="9" t="s">
        <v>19</v>
      </c>
      <c r="E14" s="9" t="s">
        <v>38</v>
      </c>
      <c r="F14" s="293" t="s">
        <v>530</v>
      </c>
      <c r="G14" s="293" t="s">
        <v>3645</v>
      </c>
      <c r="H14" s="29" t="s">
        <v>227</v>
      </c>
      <c r="I14" s="29" t="s">
        <v>41</v>
      </c>
      <c r="J14" s="9" t="str">
        <f t="shared" si="0"/>
        <v>Não</v>
      </c>
      <c r="K14" s="298">
        <v>45140</v>
      </c>
      <c r="L14" s="30"/>
      <c r="M14" s="300" t="s">
        <v>138</v>
      </c>
      <c r="N14" s="301">
        <v>7.4999999999999997E-3</v>
      </c>
      <c r="O14" s="6" t="s">
        <v>29</v>
      </c>
      <c r="P14" s="11">
        <v>0.1</v>
      </c>
      <c r="Q14" s="168"/>
      <c r="R14" s="33"/>
      <c r="S14" s="7" t="s">
        <v>220</v>
      </c>
      <c r="T14" s="293" t="s">
        <v>2664</v>
      </c>
      <c r="U14" s="6" t="s">
        <v>38</v>
      </c>
      <c r="V14" s="295" t="e">
        <f t="shared" ca="1" si="1"/>
        <v>#NAME?</v>
      </c>
      <c r="W14" s="7"/>
      <c r="X14" s="7"/>
      <c r="Y14" s="7" t="s">
        <v>330</v>
      </c>
      <c r="Z14" s="7"/>
      <c r="AA14" s="30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3643</v>
      </c>
      <c r="B15" s="122" t="s">
        <v>3663</v>
      </c>
      <c r="C15" s="292" t="s">
        <v>3664</v>
      </c>
      <c r="D15" s="9" t="s">
        <v>19</v>
      </c>
      <c r="E15" s="9" t="s">
        <v>38</v>
      </c>
      <c r="F15" s="293" t="s">
        <v>164</v>
      </c>
      <c r="G15" s="293" t="s">
        <v>3645</v>
      </c>
      <c r="H15" s="29" t="s">
        <v>227</v>
      </c>
      <c r="I15" s="29" t="s">
        <v>41</v>
      </c>
      <c r="J15" s="9" t="str">
        <f t="shared" si="0"/>
        <v>Sim</v>
      </c>
      <c r="K15" s="298">
        <v>45034</v>
      </c>
      <c r="L15" s="7"/>
      <c r="M15" s="300" t="s">
        <v>132</v>
      </c>
      <c r="N15" s="301">
        <v>2.5000000000000001E-2</v>
      </c>
      <c r="O15" s="6" t="s">
        <v>260</v>
      </c>
      <c r="P15" s="11">
        <v>0.2</v>
      </c>
      <c r="Q15" s="33" t="s">
        <v>3665</v>
      </c>
      <c r="R15" s="33"/>
      <c r="S15" s="7" t="s">
        <v>220</v>
      </c>
      <c r="T15" s="292" t="s">
        <v>3666</v>
      </c>
      <c r="U15" s="6" t="s">
        <v>955</v>
      </c>
      <c r="V15" s="295" t="e">
        <f t="shared" ca="1" si="1"/>
        <v>#NAME?</v>
      </c>
      <c r="W15" s="7"/>
      <c r="X15" s="7"/>
      <c r="Y15" s="7" t="s">
        <v>330</v>
      </c>
      <c r="Z15" s="7"/>
      <c r="AA15" s="30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2953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2954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2955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2956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16D568E2-7767-4FE6-82BC-7A6ECC586CD5}" filter="1" showAutoFilter="1">
      <pageMargins left="0.511811024" right="0.511811024" top="0.78740157499999996" bottom="0.78740157499999996" header="0.31496062000000002" footer="0.31496062000000002"/>
      <autoFilter ref="Q2:Q26" xr:uid="{513BA995-530C-402D-84F4-DC234A596D9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16BC0AF-9EBD-4E94-9C6A-92B3BD01E9DC}" filter="1" showAutoFilter="1">
      <pageMargins left="0.511811024" right="0.511811024" top="0.78740157499999996" bottom="0.78740157499999996" header="0.31496062000000002" footer="0.31496062000000002"/>
      <autoFilter ref="K2:K26" xr:uid="{751F26F5-7496-4C0E-946C-AF69C6855B5D}"/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B2:AH15" xr:uid="{31A4DF02-C3BD-4F0A-849D-DB7E374D366F}"/>
    </customSheetView>
    <customSheetView guid="{AAE64339-7183-4659-9C2B-36174D16CFF1}" filter="1" showAutoFilter="1">
      <pageMargins left="0.511811024" right="0.511811024" top="0.78740157499999996" bottom="0.78740157499999996" header="0.31496062000000002" footer="0.31496062000000002"/>
      <autoFilter ref="K2:K26" xr:uid="{DAEE0314-6902-414F-8582-742463FCEE3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5E092B8-926A-4F51-BF71-AF56BB62B0EA}" filter="1" showAutoFilter="1">
      <pageMargins left="0.511811024" right="0.511811024" top="0.78740157499999996" bottom="0.78740157499999996" header="0.31496062000000002" footer="0.31496062000000002"/>
      <autoFilter ref="B2:AF16" xr:uid="{B2BE38D8-3626-467D-B37E-4D0056FAF3D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69A117-6A3F-4D1D-9F6F-73D3450ED977}" filter="1" showAutoFilter="1">
      <pageMargins left="0.511811024" right="0.511811024" top="0.78740157499999996" bottom="0.78740157499999996" header="0.31496062000000002" footer="0.31496062000000002"/>
      <autoFilter ref="B2:Q15" xr:uid="{E3C34C87-8F50-4DBE-9022-8ABEA9D0907C}">
        <filterColumn colId="13">
          <filters>
            <filter val="IBOVESPA"/>
          </filters>
        </filterColumn>
      </autoFilter>
    </customSheetView>
    <customSheetView guid="{10EB3BC6-B371-40A9-90CF-B971C2CD4FCF}" filter="1" showAutoFilter="1">
      <pageMargins left="0.511811024" right="0.511811024" top="0.78740157499999996" bottom="0.78740157499999996" header="0.31496062000000002" footer="0.31496062000000002"/>
      <autoFilter ref="B2:AF16" xr:uid="{E80FFA8A-C7CB-4C58-AFE9-9687043F626A}"/>
    </customSheetView>
    <customSheetView guid="{48FC617E-B4F6-40D2-93B5-54FC8482FA85}" filter="1" showAutoFilter="1">
      <pageMargins left="0.511811024" right="0.511811024" top="0.78740157499999996" bottom="0.78740157499999996" header="0.31496062000000002" footer="0.31496062000000002"/>
      <autoFilter ref="D2:K26" xr:uid="{B816304D-3F5D-4A17-94E8-B189B0A3D82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1ACA81F-4608-483A-B7F3-10D8711E342B}" filter="1" showAutoFilter="1">
      <pageMargins left="0.511811024" right="0.511811024" top="0.78740157499999996" bottom="0.78740157499999996" header="0.31496062000000002" footer="0.31496062000000002"/>
      <autoFilter ref="B2:AD16" xr:uid="{B94ADD45-4137-4796-919C-F48A1DBC3CEC}"/>
    </customSheetView>
    <customSheetView guid="{E439D560-7690-48A5-B762-AEDE88A4244B}" filter="1" showAutoFilter="1">
      <pageMargins left="0.511811024" right="0.511811024" top="0.78740157499999996" bottom="0.78740157499999996" header="0.31496062000000002" footer="0.31496062000000002"/>
      <autoFilter ref="B2:AG15" xr:uid="{5A1D034C-F83C-45EA-99B1-4C185FC092F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0B70526-5C89-4CD1-B5F5-2D72E7CA7157}" filter="1" showAutoFilter="1">
      <pageMargins left="0.511811024" right="0.511811024" top="0.78740157499999996" bottom="0.78740157499999996" header="0.31496062000000002" footer="0.31496062000000002"/>
      <autoFilter ref="B2:AG15" xr:uid="{25C9C9EA-8EAD-4B45-B1D8-E8265AED21DF}"/>
    </customSheetView>
    <customSheetView guid="{2B24B616-B814-40E8-B52A-2196C8C30B91}" filter="1" showAutoFilter="1">
      <pageMargins left="0.511811024" right="0.511811024" top="0.78740157499999996" bottom="0.78740157499999996" header="0.31496062000000002" footer="0.31496062000000002"/>
      <autoFilter ref="B2:AD16" xr:uid="{155BC11B-E198-41E3-B0AA-00D954A45203}"/>
    </customSheetView>
    <customSheetView guid="{222D1635-AAC0-4922-9111-8B5B1F873A0D}" filter="1" showAutoFilter="1">
      <pageMargins left="0.511811024" right="0.511811024" top="0.78740157499999996" bottom="0.78740157499999996" header="0.31496062000000002" footer="0.31496062000000002"/>
      <autoFilter ref="B2:AD16" xr:uid="{4DA5786D-09BA-4440-9055-B6AAD6BDFD9A}"/>
    </customSheetView>
    <customSheetView guid="{11A1401D-1776-4FE8-AE10-C1EE9F1034FD}" filter="1" showAutoFilter="1">
      <pageMargins left="0.511811024" right="0.511811024" top="0.78740157499999996" bottom="0.78740157499999996" header="0.31496062000000002" footer="0.31496062000000002"/>
      <autoFilter ref="B2:AG15" xr:uid="{5FF48F51-EF43-4F80-83F6-1FE21E24F01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DE894F4-7B54-45FD-A34B-52FF69B78F6F}" filter="1" showAutoFilter="1">
      <pageMargins left="0.511811024" right="0.511811024" top="0.78740157499999996" bottom="0.78740157499999996" header="0.31496062000000002" footer="0.31496062000000002"/>
      <autoFilter ref="B2:AF26" xr:uid="{F967478C-332B-42B4-A713-9CEFCFDF3AC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D46759-7F46-403D-B802-7FD61EB20116}" filter="1" showAutoFilter="1">
      <pageMargins left="0.511811024" right="0.511811024" top="0.78740157499999996" bottom="0.78740157499999996" header="0.31496062000000002" footer="0.31496062000000002"/>
      <autoFilter ref="B2:AG15" xr:uid="{50BAD18C-5450-4519-B8B0-874D18BCED54}"/>
    </customSheetView>
    <customSheetView guid="{32B7B033-28CE-45AF-A9B1-D47A189936F4}" filter="1" showAutoFilter="1">
      <pageMargins left="0.511811024" right="0.511811024" top="0.78740157499999996" bottom="0.78740157499999996" header="0.31496062000000002" footer="0.31496062000000002"/>
      <autoFilter ref="B2:AF16" xr:uid="{F6BE11D1-FE16-4B4A-97C8-E5C0B2CEFE09}"/>
    </customSheetView>
    <customSheetView guid="{304FF5AE-E344-4FC0-8277-B56927E37FFD}" filter="1" showAutoFilter="1">
      <pageMargins left="0.511811024" right="0.511811024" top="0.78740157499999996" bottom="0.78740157499999996" header="0.31496062000000002" footer="0.31496062000000002"/>
      <autoFilter ref="B2:AG15" xr:uid="{049F8064-F7D7-4954-90F9-E217BD4903B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711E045-2834-4568-85DC-313058AEDA57}" filter="1" showAutoFilter="1">
      <pageMargins left="0.511811024" right="0.511811024" top="0.78740157499999996" bottom="0.78740157499999996" header="0.31496062000000002" footer="0.31496062000000002"/>
      <autoFilter ref="B2:AG15" xr:uid="{F46C1F54-D7CC-48D6-8CED-B26D14119E57}"/>
    </customSheetView>
    <customSheetView guid="{42AC4FC6-0ABE-4F13-86F6-05491674471F}" filter="1" showAutoFilter="1">
      <pageMargins left="0.511811024" right="0.511811024" top="0.78740157499999996" bottom="0.78740157499999996" header="0.31496062000000002" footer="0.31496062000000002"/>
      <autoFilter ref="AE2:AE26" xr:uid="{C6C60E46-6402-4854-96D1-A5279245714C}"/>
    </customSheetView>
    <customSheetView guid="{28A6BDA0-2509-4E7B-AAFA-96EC559CB0FC}" filter="1" showAutoFilter="1">
      <pageMargins left="0.511811024" right="0.511811024" top="0.78740157499999996" bottom="0.78740157499999996" header="0.31496062000000002" footer="0.31496062000000002"/>
      <autoFilter ref="F2:F26" xr:uid="{B3F27885-1EB3-47B3-B2F5-D706ECF3ABA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71FCE5-6E01-4534-87C5-A649A06C749F}" filter="1" showAutoFilter="1">
      <pageMargins left="0.511811024" right="0.511811024" top="0.78740157499999996" bottom="0.78740157499999996" header="0.31496062000000002" footer="0.31496062000000002"/>
      <autoFilter ref="B2:AF16" xr:uid="{8AC24FC6-BC01-48B5-B389-7BFFF1CD41F7}"/>
    </customSheetView>
    <customSheetView guid="{62ADE476-6BE3-40ED-8346-6AC79CFD0A33}" filter="1" showAutoFilter="1">
      <pageMargins left="0.511811024" right="0.511811024" top="0.78740157499999996" bottom="0.78740157499999996" header="0.31496062000000002" footer="0.31496062000000002"/>
      <autoFilter ref="K2:K26" xr:uid="{E824967F-EE92-4FC3-A9BF-0C5F2E18BE4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6FEA0D7-AB98-421C-A185-6B69FC1DCBC8}" filter="1" showAutoFilter="1">
      <pageMargins left="0.511811024" right="0.511811024" top="0.78740157499999996" bottom="0.78740157499999996" header="0.31496062000000002" footer="0.31496062000000002"/>
      <autoFilter ref="F2:M26" xr:uid="{F966DB34-2CDA-4252-90CA-75B36870E41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91514D-CA3E-4544-9FCC-188F08701105}" filter="1" showAutoFilter="1">
      <pageMargins left="0.511811024" right="0.511811024" top="0.78740157499999996" bottom="0.78740157499999996" header="0.31496062000000002" footer="0.31496062000000002"/>
      <autoFilter ref="M2:O26" xr:uid="{775071F2-4A3B-480B-830B-5F527F111596}"/>
    </customSheetView>
    <customSheetView guid="{5FEA4BB8-F1EE-4567-9BF6-BD0CBAFB674F}" filter="1" showAutoFilter="1">
      <pageMargins left="0.511811024" right="0.511811024" top="0.78740157499999996" bottom="0.78740157499999996" header="0.31496062000000002" footer="0.31496062000000002"/>
      <autoFilter ref="D2:F26" xr:uid="{5FF38098-A478-4587-8D7A-98991FBA1E94}"/>
    </customSheetView>
    <customSheetView guid="{EAFD1E17-D5AE-46C1-A1BD-4883ECA29D0A}" filter="1" showAutoFilter="1">
      <pageMargins left="0.511811024" right="0.511811024" top="0.78740157499999996" bottom="0.78740157499999996" header="0.31496062000000002" footer="0.31496062000000002"/>
      <autoFilter ref="M2:M26" xr:uid="{31804DA1-48E5-49CC-83DD-35F460065012}">
        <filterColumn colId="0">
          <filters>
            <filter val="CON"/>
          </filters>
        </filterColumn>
      </autoFilter>
    </customSheetView>
    <customSheetView guid="{A692BB14-8A1D-42CB-A272-4B754E40859D}" filter="1" showAutoFilter="1">
      <pageMargins left="0.511811024" right="0.511811024" top="0.78740157499999996" bottom="0.78740157499999996" header="0.31496062000000002" footer="0.31496062000000002"/>
      <autoFilter ref="B2:AG16" xr:uid="{8499E2DE-EC9A-45BC-BF6F-730A0FCD46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C25393-2039-4B85-B312-27BA6C34EA2C}" filter="1" showAutoFilter="1">
      <pageMargins left="0.511811024" right="0.511811024" top="0.78740157499999996" bottom="0.78740157499999996" header="0.31496062000000002" footer="0.31496062000000002"/>
      <autoFilter ref="AG2:AG26" xr:uid="{42C8E07A-146B-47C8-B7FE-0F4F919CEFA4}"/>
    </customSheetView>
    <customSheetView guid="{79B2CDFA-9180-4C32-B2E7-DC53BBEFF78B}" filter="1" showAutoFilter="1">
      <pageMargins left="0.511811024" right="0.511811024" top="0.78740157499999996" bottom="0.78740157499999996" header="0.31496062000000002" footer="0.31496062000000002"/>
      <autoFilter ref="K2:K26" xr:uid="{BF03C4EE-7569-44AC-9ED5-7C4C9023C13C}"/>
    </customSheetView>
    <customSheetView guid="{ECCF0638-5AF5-4B8E-A78E-A45F3462C7DE}" filter="1" showAutoFilter="1">
      <pageMargins left="0.511811024" right="0.511811024" top="0.78740157499999996" bottom="0.78740157499999996" header="0.31496062000000002" footer="0.31496062000000002"/>
      <autoFilter ref="B2:AD16" xr:uid="{86D7F5B5-0282-4491-BBA2-A49AF10162BA}"/>
    </customSheetView>
    <customSheetView guid="{812CE15E-6234-4B80-B85A-78FF7BCECFCA}" filter="1" showAutoFilter="1">
      <pageMargins left="0.511811024" right="0.511811024" top="0.78740157499999996" bottom="0.78740157499999996" header="0.31496062000000002" footer="0.31496062000000002"/>
      <autoFilter ref="F2:F26" xr:uid="{C73C53E5-8925-4F77-9404-6A15D3A3B9C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90142B-70A1-4E01-B393-A556485C0C74}" filter="1" showAutoFilter="1">
      <pageMargins left="0.511811024" right="0.511811024" top="0.78740157499999996" bottom="0.78740157499999996" header="0.31496062000000002" footer="0.31496062000000002"/>
      <autoFilter ref="B2:AF16" xr:uid="{74E4A581-699A-4990-95F3-7924008A88E0}">
        <sortState xmlns:xlrd2="http://schemas.microsoft.com/office/spreadsheetml/2017/richdata2" ref="B2:AF16">
          <sortCondition ref="B2:B16"/>
        </sortState>
      </autoFilter>
    </customSheetView>
    <customSheetView guid="{953D3FD2-4D5E-4B84-8FCA-59B2E1A5C9F4}" filter="1" showAutoFilter="1">
      <pageMargins left="0.511811024" right="0.511811024" top="0.78740157499999996" bottom="0.78740157499999996" header="0.31496062000000002" footer="0.31496062000000002"/>
      <autoFilter ref="D2:F26" xr:uid="{63C7B750-6DD2-43C7-AB5E-23FF02647916}"/>
    </customSheetView>
    <customSheetView guid="{D39F18C3-786B-443F-9A5D-19FD15078095}" filter="1" showAutoFilter="1">
      <pageMargins left="0.511811024" right="0.511811024" top="0.78740157499999996" bottom="0.78740157499999996" header="0.31496062000000002" footer="0.31496062000000002"/>
      <autoFilter ref="B2:AF16" xr:uid="{CB334ADF-C2EB-4D1C-BAA3-A9F124397336}"/>
    </customSheetView>
    <customSheetView guid="{80970B97-B11E-49BE-B753-5819EEDB3169}" filter="1" showAutoFilter="1">
      <pageMargins left="0.511811024" right="0.511811024" top="0.78740157499999996" bottom="0.78740157499999996" header="0.31496062000000002" footer="0.31496062000000002"/>
      <autoFilter ref="AF2:AF26" xr:uid="{69EF833E-A667-4947-BDB4-50C303E9D54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7AA79E9-F8CF-4BD5-847B-91A9B18C6F6E}" filter="1" showAutoFilter="1">
      <pageMargins left="0.511811024" right="0.511811024" top="0.78740157499999996" bottom="0.78740157499999996" header="0.31496062000000002" footer="0.31496062000000002"/>
      <autoFilter ref="B2:AD16" xr:uid="{F1BAC0AB-5139-41FB-9111-CE5FFF76CDD1}"/>
    </customSheetView>
    <customSheetView guid="{D7CE4F3E-9F01-4629-8984-C24E2D6B2342}" filter="1" showAutoFilter="1">
      <pageMargins left="0.511811024" right="0.511811024" top="0.78740157499999996" bottom="0.78740157499999996" header="0.31496062000000002" footer="0.31496062000000002"/>
      <autoFilter ref="F2:F26" xr:uid="{1CD94D4B-F86E-4F08-8AEF-E12D0771CF2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CB51DC-0FDC-4A9A-A30B-3ABB10912876}" filter="1" showAutoFilter="1">
      <pageMargins left="0.511811024" right="0.511811024" top="0.78740157499999996" bottom="0.78740157499999996" header="0.31496062000000002" footer="0.31496062000000002"/>
      <autoFilter ref="B2:AF26" xr:uid="{594FABF5-3E4B-4E4F-9BEA-524322C11527}"/>
    </customSheetView>
    <customSheetView guid="{C16E7B89-AC82-4CF6-A0A4-263C3DD10A1A}" filter="1" showAutoFilter="1">
      <pageMargins left="0.511811024" right="0.511811024" top="0.78740157499999996" bottom="0.78740157499999996" header="0.31496062000000002" footer="0.31496062000000002"/>
      <autoFilter ref="K2:K26" xr:uid="{7C6A2BA0-3AA1-410C-8376-86DAB46B8D0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K2:L26" xr:uid="{E2E14566-65FB-4FB0-B3C5-5BF320EF8A7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53E552E-C2BD-416C-9747-CA5C2F4E1B6F}" filter="1" showAutoFilter="1">
      <pageMargins left="0.511811024" right="0.511811024" top="0.78740157499999996" bottom="0.78740157499999996" header="0.31496062000000002" footer="0.31496062000000002"/>
      <autoFilter ref="B2:AF16" xr:uid="{52787C93-A9BB-469E-BC92-87A9DB85831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656569-EF85-4ECA-9D93-51434305A728}" filter="1" showAutoFilter="1">
      <pageMargins left="0.511811024" right="0.511811024" top="0.78740157499999996" bottom="0.78740157499999996" header="0.31496062000000002" footer="0.31496062000000002"/>
      <autoFilter ref="B2:AG15" xr:uid="{15965FEF-335F-45A0-AA25-DEC2E423C03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ABB136E-885C-4A02-9CD8-E0BC77290773}" filter="1" showAutoFilter="1">
      <pageMargins left="0.511811024" right="0.511811024" top="0.78740157499999996" bottom="0.78740157499999996" header="0.31496062000000002" footer="0.31496062000000002"/>
      <autoFilter ref="K2:K26" xr:uid="{0E4DE182-985E-4D95-A93E-66A158CAB87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C204F55-7B55-4282-B9DA-8BF37130A582}" filter="1" showAutoFilter="1">
      <pageMargins left="0.511811024" right="0.511811024" top="0.78740157499999996" bottom="0.78740157499999996" header="0.31496062000000002" footer="0.31496062000000002"/>
      <autoFilter ref="B2:AG15" xr:uid="{7D8F9F91-54E3-483D-9710-686470B85DA6}"/>
    </customSheetView>
    <customSheetView guid="{91B0E9AE-0257-41AC-8E5B-4DCDAEEE161D}" filter="1" showAutoFilter="1">
      <pageMargins left="0.511811024" right="0.511811024" top="0.78740157499999996" bottom="0.78740157499999996" header="0.31496062000000002" footer="0.31496062000000002"/>
      <autoFilter ref="F2:F26" xr:uid="{6A4DA636-4501-4D26-8785-425671CBC9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840968-F331-4044-B0CF-A71FE4DD34E9}" filter="1" showAutoFilter="1">
      <pageMargins left="0.511811024" right="0.511811024" top="0.78740157499999996" bottom="0.78740157499999996" header="0.31496062000000002" footer="0.31496062000000002"/>
      <autoFilter ref="B2:AG15" xr:uid="{7F9BACEB-08B7-4E29-9EB5-9A4B3CBB4C23}"/>
    </customSheetView>
    <customSheetView guid="{34CA1416-B651-40A7-A141-3E339851BC4E}" filter="1" showAutoFilter="1">
      <pageMargins left="0.511811024" right="0.511811024" top="0.78740157499999996" bottom="0.78740157499999996" header="0.31496062000000002" footer="0.31496062000000002"/>
      <autoFilter ref="B2:AD16" xr:uid="{C35CE7DC-B613-4CDF-BD5C-31C8A142109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E010A32-433C-4FCF-8AE3-498B670D7C20}" filter="1" showAutoFilter="1">
      <pageMargins left="0.511811024" right="0.511811024" top="0.78740157499999996" bottom="0.78740157499999996" header="0.31496062000000002" footer="0.31496062000000002"/>
      <autoFilter ref="B2:AG15" xr:uid="{E520D385-520B-43C3-9766-1052BA2FA57E}"/>
    </customSheetView>
    <customSheetView guid="{507E2304-013C-480E-97F1-C24D9F524401}" filter="1" showAutoFilter="1">
      <pageMargins left="0.511811024" right="0.511811024" top="0.78740157499999996" bottom="0.78740157499999996" header="0.31496062000000002" footer="0.31496062000000002"/>
      <autoFilter ref="F2:F26" xr:uid="{5C232140-22CA-41F8-BA7C-497623F772A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8BB233-CF7D-42D8-97FB-8B410B618556}" filter="1" showAutoFilter="1">
      <pageMargins left="0.511811024" right="0.511811024" top="0.78740157499999996" bottom="0.78740157499999996" header="0.31496062000000002" footer="0.31496062000000002"/>
      <autoFilter ref="B2:AG15" xr:uid="{CC5BA66E-28E4-48B8-9D62-36DF7C216BCC}"/>
    </customSheetView>
    <customSheetView guid="{AAD79EDA-299E-4B22-9D4B-B2FCF72662CA}" filter="1" showAutoFilter="1">
      <pageMargins left="0.511811024" right="0.511811024" top="0.78740157499999996" bottom="0.78740157499999996" header="0.31496062000000002" footer="0.31496062000000002"/>
      <autoFilter ref="B2:AD16" xr:uid="{4E33ACF0-5E2D-4763-BD8F-251B1ED5F8AF}"/>
    </customSheetView>
    <customSheetView guid="{0F568B8B-433E-4EC5-BCE3-67332A3CE4AC}" filter="1" showAutoFilter="1">
      <pageMargins left="0.511811024" right="0.511811024" top="0.78740157499999996" bottom="0.78740157499999996" header="0.31496062000000002" footer="0.31496062000000002"/>
      <autoFilter ref="F2:F26" xr:uid="{FC5436E6-6306-4C24-B49D-7BCD3394E695}"/>
    </customSheetView>
    <customSheetView guid="{A2F641D9-2BAF-444F-8B58-6AEEC71B0D6A}" filter="1" showAutoFilter="1">
      <pageMargins left="0.511811024" right="0.511811024" top="0.78740157499999996" bottom="0.78740157499999996" header="0.31496062000000002" footer="0.31496062000000002"/>
      <autoFilter ref="F2:AF26" xr:uid="{C703D087-C1EB-4E50-919D-E686AFD3F17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A978024-A1E5-44EF-B110-FCFE9E1BFB0F}" filter="1" showAutoFilter="1">
      <pageMargins left="0.511811024" right="0.511811024" top="0.78740157499999996" bottom="0.78740157499999996" header="0.31496062000000002" footer="0.31496062000000002"/>
      <autoFilter ref="AG2:AG26" xr:uid="{E26007BD-2386-42DE-95DF-B8A9D187A59B}"/>
    </customSheetView>
    <customSheetView guid="{1F66366C-2259-4B69-B051-FA679609A418}" filter="1" showAutoFilter="1">
      <pageMargins left="0.511811024" right="0.511811024" top="0.78740157499999996" bottom="0.78740157499999996" header="0.31496062000000002" footer="0.31496062000000002"/>
      <autoFilter ref="E2:F26" xr:uid="{0B5CC791-E470-4569-8D7C-195215EB7801}"/>
    </customSheetView>
    <customSheetView guid="{9A5C9F59-C026-473A-9726-A4D418DCCBE3}" filter="1" showAutoFilter="1">
      <pageMargins left="0.511811024" right="0.511811024" top="0.78740157499999996" bottom="0.78740157499999996" header="0.31496062000000002" footer="0.31496062000000002"/>
      <autoFilter ref="B2:AG26" xr:uid="{34F2F5A9-4469-41C1-A0FF-205C5C05D1D7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F8D8211-A6C3-4DFC-94D5-6BA2E54573C3}" filter="1" showAutoFilter="1">
      <pageMargins left="0.511811024" right="0.511811024" top="0.78740157499999996" bottom="0.78740157499999996" header="0.31496062000000002" footer="0.31496062000000002"/>
      <autoFilter ref="D2:F26" xr:uid="{3E79AACA-DED5-4B61-A646-6112819D5C6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4A2558B-E28A-4381-9575-A486B56066F7}" filter="1" showAutoFilter="1">
      <pageMargins left="0.511811024" right="0.511811024" top="0.78740157499999996" bottom="0.78740157499999996" header="0.31496062000000002" footer="0.31496062000000002"/>
      <autoFilter ref="D2:AF26" xr:uid="{5736645F-B6A9-4228-9B0A-61DFF7859D14}"/>
    </customSheetView>
    <customSheetView guid="{F8A6E3EE-4BB5-4B39-8979-C5057DBB9345}" filter="1" showAutoFilter="1">
      <pageMargins left="0.511811024" right="0.511811024" top="0.78740157499999996" bottom="0.78740157499999996" header="0.31496062000000002" footer="0.31496062000000002"/>
      <autoFilter ref="D2:F26" xr:uid="{4A455527-213F-4F36-8F99-93F8C686FFA9}"/>
    </customSheetView>
    <customSheetView guid="{2B3853DF-BB50-4292-8DE9-56D1F14183C5}" filter="1" showAutoFilter="1">
      <pageMargins left="0.511811024" right="0.511811024" top="0.78740157499999996" bottom="0.78740157499999996" header="0.31496062000000002" footer="0.31496062000000002"/>
      <autoFilter ref="D2:AF26" xr:uid="{6500DD43-38A9-40D8-BBF1-6D95DC052AD4}"/>
    </customSheetView>
    <customSheetView guid="{8D1B8FE8-9D91-403A-AF37-9B88861C5255}" filter="1" showAutoFilter="1">
      <pageMargins left="0.511811024" right="0.511811024" top="0.78740157499999996" bottom="0.78740157499999996" header="0.31496062000000002" footer="0.31496062000000002"/>
      <autoFilter ref="B2:AG26" xr:uid="{479C6814-AC34-4033-B8E9-600AA9F829EA}"/>
    </customSheetView>
    <customSheetView guid="{9B9B6A9C-CB4A-4AC2-A53A-59853055E71B}" filter="1" showAutoFilter="1">
      <pageMargins left="0.511811024" right="0.511811024" top="0.78740157499999996" bottom="0.78740157499999996" header="0.31496062000000002" footer="0.31496062000000002"/>
      <autoFilter ref="D2:F26" xr:uid="{7BDCB80B-B11E-477E-B4F6-F7545F74E5E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166</v>
      </c>
      <c r="B1" s="649"/>
      <c r="C1" s="649"/>
      <c r="D1" s="649"/>
      <c r="E1" s="649"/>
      <c r="F1" s="649"/>
      <c r="G1" s="330" t="s">
        <v>167</v>
      </c>
      <c r="H1" s="650" t="s">
        <v>168</v>
      </c>
      <c r="I1" s="649"/>
      <c r="J1" s="648" t="s">
        <v>166</v>
      </c>
      <c r="K1" s="649"/>
      <c r="L1" s="649"/>
      <c r="M1" s="649"/>
      <c r="N1" s="649"/>
      <c r="O1" s="649"/>
      <c r="P1" s="649"/>
      <c r="Q1" s="291" t="s">
        <v>2958</v>
      </c>
      <c r="R1" s="22" t="s">
        <v>2957</v>
      </c>
      <c r="S1" s="656" t="s">
        <v>169</v>
      </c>
      <c r="T1" s="649"/>
      <c r="U1" s="649"/>
      <c r="V1" s="649"/>
      <c r="W1" s="649"/>
      <c r="X1" s="649"/>
      <c r="Y1" s="649"/>
      <c r="Z1" s="649"/>
      <c r="AA1" s="649"/>
      <c r="AB1" s="649"/>
      <c r="AC1" s="24" t="s">
        <v>170</v>
      </c>
      <c r="AD1" s="24" t="s">
        <v>170</v>
      </c>
      <c r="AE1" s="24" t="s">
        <v>170</v>
      </c>
      <c r="AF1" s="24" t="s">
        <v>170</v>
      </c>
      <c r="AG1" s="24" t="s">
        <v>170</v>
      </c>
      <c r="AH1" s="24" t="s">
        <v>170</v>
      </c>
      <c r="AI1" s="24" t="s">
        <v>170</v>
      </c>
      <c r="AJ1" s="24" t="s">
        <v>170</v>
      </c>
      <c r="AK1" s="24" t="s">
        <v>170</v>
      </c>
      <c r="AL1" s="24" t="s">
        <v>170</v>
      </c>
      <c r="AM1" s="24" t="s">
        <v>170</v>
      </c>
      <c r="AN1" s="24" t="s">
        <v>170</v>
      </c>
      <c r="AO1" s="24" t="s">
        <v>170</v>
      </c>
      <c r="AP1" s="24" t="s">
        <v>170</v>
      </c>
      <c r="AQ1" s="24" t="s">
        <v>170</v>
      </c>
      <c r="AR1" s="24" t="s">
        <v>170</v>
      </c>
      <c r="AS1" s="24" t="s">
        <v>170</v>
      </c>
      <c r="AT1" s="24" t="s">
        <v>170</v>
      </c>
      <c r="AU1" s="24" t="s">
        <v>170</v>
      </c>
      <c r="AV1" s="24" t="s">
        <v>170</v>
      </c>
      <c r="AW1" s="24" t="s">
        <v>170</v>
      </c>
      <c r="AX1" s="24" t="s">
        <v>170</v>
      </c>
      <c r="AY1" s="24" t="s">
        <v>170</v>
      </c>
      <c r="AZ1" s="24" t="s">
        <v>170</v>
      </c>
      <c r="BA1" s="24" t="s">
        <v>170</v>
      </c>
      <c r="BB1" s="24" t="s">
        <v>170</v>
      </c>
      <c r="BC1" s="24" t="s">
        <v>170</v>
      </c>
      <c r="BD1" s="24" t="s">
        <v>170</v>
      </c>
      <c r="BE1" s="24" t="s">
        <v>170</v>
      </c>
      <c r="BF1" s="24" t="s">
        <v>170</v>
      </c>
      <c r="BG1" s="24" t="s">
        <v>170</v>
      </c>
      <c r="BH1" s="24" t="s">
        <v>170</v>
      </c>
      <c r="BI1" s="24" t="s">
        <v>170</v>
      </c>
      <c r="BJ1" s="24" t="s">
        <v>170</v>
      </c>
      <c r="BK1" s="24" t="s">
        <v>170</v>
      </c>
      <c r="BL1" s="24" t="s">
        <v>170</v>
      </c>
      <c r="BM1" s="24" t="s">
        <v>170</v>
      </c>
      <c r="BN1" s="24" t="s">
        <v>170</v>
      </c>
      <c r="BO1" s="24" t="s">
        <v>170</v>
      </c>
      <c r="BP1" s="24" t="s">
        <v>170</v>
      </c>
      <c r="BQ1" s="24" t="s">
        <v>170</v>
      </c>
      <c r="BR1" s="24" t="s">
        <v>170</v>
      </c>
      <c r="BS1" s="24" t="s">
        <v>170</v>
      </c>
      <c r="BT1" s="24" t="s">
        <v>170</v>
      </c>
      <c r="BU1" s="24" t="s">
        <v>170</v>
      </c>
      <c r="BV1" s="24" t="s">
        <v>170</v>
      </c>
      <c r="BW1" s="24" t="s">
        <v>170</v>
      </c>
      <c r="BX1" s="24" t="s">
        <v>170</v>
      </c>
      <c r="BY1" s="24" t="s">
        <v>170</v>
      </c>
      <c r="BZ1" s="24" t="s">
        <v>170</v>
      </c>
      <c r="CA1" s="24" t="s">
        <v>170</v>
      </c>
      <c r="CB1" s="24" t="s">
        <v>170</v>
      </c>
      <c r="CC1" s="24" t="s">
        <v>170</v>
      </c>
      <c r="CD1" s="24" t="s">
        <v>170</v>
      </c>
      <c r="CE1" s="24" t="s">
        <v>170</v>
      </c>
      <c r="CF1" s="24" t="s">
        <v>170</v>
      </c>
      <c r="CG1" s="24" t="s">
        <v>170</v>
      </c>
      <c r="CH1" s="24" t="s">
        <v>170</v>
      </c>
      <c r="CI1" s="24" t="s">
        <v>170</v>
      </c>
      <c r="CJ1" s="24" t="s">
        <v>170</v>
      </c>
      <c r="CK1" s="24" t="s">
        <v>170</v>
      </c>
      <c r="CL1" s="24" t="s">
        <v>170</v>
      </c>
    </row>
    <row r="2" spans="1:90" ht="15.75" customHeight="1">
      <c r="A2" s="25" t="s">
        <v>2</v>
      </c>
      <c r="B2" s="25" t="s">
        <v>171</v>
      </c>
      <c r="C2" s="25" t="s">
        <v>1</v>
      </c>
      <c r="D2" s="25" t="s">
        <v>3</v>
      </c>
      <c r="E2" s="25" t="s">
        <v>4</v>
      </c>
      <c r="F2" s="25" t="s">
        <v>5</v>
      </c>
      <c r="G2" s="25" t="s">
        <v>172</v>
      </c>
      <c r="H2" s="25" t="s">
        <v>173</v>
      </c>
      <c r="I2" s="25" t="s">
        <v>174</v>
      </c>
      <c r="J2" s="25" t="s">
        <v>175</v>
      </c>
      <c r="K2" s="25" t="s">
        <v>176</v>
      </c>
      <c r="L2" s="25" t="s">
        <v>177</v>
      </c>
      <c r="M2" s="25" t="s">
        <v>8</v>
      </c>
      <c r="N2" s="25" t="s">
        <v>178</v>
      </c>
      <c r="O2" s="25" t="s">
        <v>179</v>
      </c>
      <c r="P2" s="25" t="s">
        <v>11</v>
      </c>
      <c r="Q2" s="26" t="s">
        <v>7</v>
      </c>
      <c r="R2" s="26" t="s">
        <v>180</v>
      </c>
      <c r="S2" s="25" t="s">
        <v>181</v>
      </c>
      <c r="T2" s="25" t="s">
        <v>12</v>
      </c>
      <c r="U2" s="25" t="s">
        <v>13</v>
      </c>
      <c r="V2" s="27" t="s">
        <v>182</v>
      </c>
      <c r="W2" s="25" t="s">
        <v>183</v>
      </c>
      <c r="X2" s="25" t="s">
        <v>184</v>
      </c>
      <c r="Y2" s="25" t="s">
        <v>185</v>
      </c>
      <c r="Z2" s="25" t="s">
        <v>186</v>
      </c>
      <c r="AA2" s="25" t="s">
        <v>187</v>
      </c>
      <c r="AB2" s="25" t="s">
        <v>188</v>
      </c>
      <c r="AC2" s="25" t="s">
        <v>3667</v>
      </c>
      <c r="AD2" s="25" t="s">
        <v>3668</v>
      </c>
      <c r="AE2" s="25" t="s">
        <v>3669</v>
      </c>
      <c r="AF2" s="25" t="s">
        <v>2959</v>
      </c>
      <c r="AG2" s="25" t="s">
        <v>2960</v>
      </c>
      <c r="AH2" s="25" t="s">
        <v>2961</v>
      </c>
      <c r="AI2" s="25" t="s">
        <v>2962</v>
      </c>
      <c r="AJ2" s="25" t="s">
        <v>2963</v>
      </c>
      <c r="AK2" s="25" t="s">
        <v>2964</v>
      </c>
      <c r="AL2" s="25" t="s">
        <v>3670</v>
      </c>
      <c r="AM2" s="231" t="s">
        <v>2966</v>
      </c>
      <c r="AN2" s="331" t="s">
        <v>3671</v>
      </c>
      <c r="AO2" s="331" t="s">
        <v>2968</v>
      </c>
      <c r="AP2" s="331" t="s">
        <v>3672</v>
      </c>
      <c r="AQ2" s="331" t="s">
        <v>2970</v>
      </c>
      <c r="AR2" s="331" t="s">
        <v>2971</v>
      </c>
      <c r="AS2" s="331" t="s">
        <v>2972</v>
      </c>
      <c r="AT2" s="331" t="s">
        <v>2973</v>
      </c>
      <c r="AU2" s="331" t="s">
        <v>2974</v>
      </c>
      <c r="AV2" s="331" t="s">
        <v>3673</v>
      </c>
      <c r="AW2" s="331" t="s">
        <v>2976</v>
      </c>
      <c r="AX2" s="331" t="s">
        <v>3674</v>
      </c>
      <c r="AY2" s="331" t="s">
        <v>2978</v>
      </c>
      <c r="AZ2" s="331" t="s">
        <v>2979</v>
      </c>
      <c r="BA2" s="331" t="s">
        <v>2980</v>
      </c>
      <c r="BB2" s="331" t="s">
        <v>2981</v>
      </c>
      <c r="BC2" s="331" t="s">
        <v>2982</v>
      </c>
      <c r="BD2" s="26" t="s">
        <v>2983</v>
      </c>
      <c r="BE2" s="26" t="s">
        <v>3675</v>
      </c>
      <c r="BF2" s="26" t="s">
        <v>2985</v>
      </c>
      <c r="BG2" s="26" t="s">
        <v>3676</v>
      </c>
      <c r="BH2" s="26" t="s">
        <v>2988</v>
      </c>
      <c r="BI2" s="26" t="s">
        <v>2989</v>
      </c>
      <c r="BJ2" s="26" t="s">
        <v>2990</v>
      </c>
      <c r="BK2" s="26" t="s">
        <v>2991</v>
      </c>
      <c r="BL2" s="26" t="s">
        <v>2992</v>
      </c>
      <c r="BM2" s="26" t="s">
        <v>2993</v>
      </c>
      <c r="BN2" s="26" t="s">
        <v>189</v>
      </c>
      <c r="BO2" s="26" t="s">
        <v>190</v>
      </c>
      <c r="BP2" s="26" t="s">
        <v>191</v>
      </c>
      <c r="BQ2" s="26" t="s">
        <v>192</v>
      </c>
      <c r="BR2" s="26" t="s">
        <v>193</v>
      </c>
      <c r="BS2" s="26" t="s">
        <v>194</v>
      </c>
      <c r="BT2" s="331" t="s">
        <v>195</v>
      </c>
      <c r="BU2" s="331" t="s">
        <v>196</v>
      </c>
      <c r="BV2" s="331" t="s">
        <v>197</v>
      </c>
      <c r="BW2" s="331" t="s">
        <v>198</v>
      </c>
      <c r="BX2" s="331" t="s">
        <v>199</v>
      </c>
      <c r="BY2" s="331" t="s">
        <v>200</v>
      </c>
      <c r="BZ2" s="331" t="s">
        <v>201</v>
      </c>
      <c r="CA2" s="331" t="s">
        <v>202</v>
      </c>
      <c r="CB2" s="331" t="s">
        <v>203</v>
      </c>
      <c r="CC2" s="331" t="s">
        <v>204</v>
      </c>
      <c r="CD2" s="331" t="s">
        <v>205</v>
      </c>
      <c r="CE2" s="331" t="s">
        <v>206</v>
      </c>
      <c r="CF2" s="331" t="s">
        <v>207</v>
      </c>
      <c r="CG2" s="331" t="s">
        <v>208</v>
      </c>
      <c r="CH2" s="331" t="s">
        <v>209</v>
      </c>
      <c r="CI2" s="331" t="s">
        <v>210</v>
      </c>
      <c r="CJ2" s="331" t="s">
        <v>211</v>
      </c>
      <c r="CK2" s="331" t="s">
        <v>212</v>
      </c>
      <c r="CL2" s="331" t="s">
        <v>213</v>
      </c>
    </row>
    <row r="3" spans="1:90" ht="15.75" customHeight="1">
      <c r="A3" s="332" t="s">
        <v>142</v>
      </c>
      <c r="B3" s="332" t="s">
        <v>3677</v>
      </c>
      <c r="C3" s="333" t="s">
        <v>3678</v>
      </c>
      <c r="D3" s="9" t="s">
        <v>19</v>
      </c>
      <c r="E3" s="9" t="s">
        <v>38</v>
      </c>
      <c r="F3" s="123" t="s">
        <v>39</v>
      </c>
      <c r="G3" s="123" t="s">
        <v>3645</v>
      </c>
      <c r="H3" s="334" t="s">
        <v>218</v>
      </c>
      <c r="I3" s="29" t="s">
        <v>41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100</v>
      </c>
      <c r="N3" s="124">
        <v>7.0000000000000001E-3</v>
      </c>
      <c r="O3" s="6" t="s">
        <v>41</v>
      </c>
      <c r="P3" s="11">
        <v>0</v>
      </c>
      <c r="Q3" s="332"/>
      <c r="R3" s="33"/>
      <c r="S3" s="7" t="s">
        <v>264</v>
      </c>
      <c r="T3" s="125" t="s">
        <v>3679</v>
      </c>
      <c r="U3" s="336" t="s">
        <v>38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330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142</v>
      </c>
      <c r="B4" s="338" t="s">
        <v>368</v>
      </c>
      <c r="C4" s="341" t="s">
        <v>3680</v>
      </c>
      <c r="D4" s="9" t="s">
        <v>19</v>
      </c>
      <c r="E4" s="9" t="s">
        <v>38</v>
      </c>
      <c r="F4" s="342" t="s">
        <v>99</v>
      </c>
      <c r="G4" s="123" t="s">
        <v>3645</v>
      </c>
      <c r="H4" s="334" t="s">
        <v>239</v>
      </c>
      <c r="I4" s="29" t="s">
        <v>519</v>
      </c>
      <c r="J4" s="9" t="str">
        <f t="shared" si="0"/>
        <v>Não</v>
      </c>
      <c r="K4" s="298">
        <v>44075</v>
      </c>
      <c r="L4" s="343"/>
      <c r="M4" s="300" t="s">
        <v>138</v>
      </c>
      <c r="N4" s="301">
        <v>1.4999999999999999E-2</v>
      </c>
      <c r="O4" s="6" t="s">
        <v>41</v>
      </c>
      <c r="P4" s="11">
        <v>0</v>
      </c>
      <c r="Q4" s="332"/>
      <c r="R4" s="33" t="s">
        <v>3681</v>
      </c>
      <c r="S4" s="7" t="s">
        <v>220</v>
      </c>
      <c r="T4" s="300" t="s">
        <v>370</v>
      </c>
      <c r="U4" s="344" t="s">
        <v>371</v>
      </c>
      <c r="V4" s="337" t="e">
        <f t="shared" ca="1" si="1"/>
        <v>#NAME?</v>
      </c>
      <c r="W4" s="7"/>
      <c r="X4" s="7"/>
      <c r="Y4" s="7" t="s">
        <v>330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142</v>
      </c>
      <c r="B5" s="345" t="s">
        <v>3682</v>
      </c>
      <c r="C5" s="346" t="s">
        <v>3683</v>
      </c>
      <c r="D5" s="9" t="s">
        <v>19</v>
      </c>
      <c r="E5" s="9" t="s">
        <v>38</v>
      </c>
      <c r="F5" s="342" t="s">
        <v>285</v>
      </c>
      <c r="G5" s="123" t="s">
        <v>3645</v>
      </c>
      <c r="H5" s="334" t="s">
        <v>227</v>
      </c>
      <c r="I5" s="29" t="s">
        <v>41</v>
      </c>
      <c r="J5" s="9" t="str">
        <f t="shared" si="0"/>
        <v>Não</v>
      </c>
      <c r="K5" s="298">
        <v>45107</v>
      </c>
      <c r="L5" s="343"/>
      <c r="M5" s="125" t="s">
        <v>100</v>
      </c>
      <c r="N5" s="301">
        <v>1.2E-2</v>
      </c>
      <c r="O5" s="6" t="s">
        <v>41</v>
      </c>
      <c r="P5" s="11">
        <v>0</v>
      </c>
      <c r="Q5" s="332"/>
      <c r="R5" s="33"/>
      <c r="S5" s="7" t="s">
        <v>220</v>
      </c>
      <c r="T5" s="342" t="s">
        <v>3684</v>
      </c>
      <c r="U5" s="344" t="s">
        <v>38</v>
      </c>
      <c r="V5" s="337" t="e">
        <f t="shared" ca="1" si="1"/>
        <v>#NAME?</v>
      </c>
      <c r="W5" s="7"/>
      <c r="X5" s="7"/>
      <c r="Y5" s="7" t="s">
        <v>330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142</v>
      </c>
      <c r="B6" s="338" t="s">
        <v>3685</v>
      </c>
      <c r="C6" s="341" t="s">
        <v>3686</v>
      </c>
      <c r="D6" s="9" t="s">
        <v>19</v>
      </c>
      <c r="E6" s="9" t="s">
        <v>38</v>
      </c>
      <c r="F6" s="300" t="s">
        <v>3687</v>
      </c>
      <c r="G6" s="123" t="s">
        <v>3645</v>
      </c>
      <c r="H6" s="334" t="s">
        <v>218</v>
      </c>
      <c r="I6" s="29" t="s">
        <v>41</v>
      </c>
      <c r="J6" s="9" t="str">
        <f t="shared" si="0"/>
        <v>Sim</v>
      </c>
      <c r="K6" s="298">
        <v>43759</v>
      </c>
      <c r="L6" s="343"/>
      <c r="M6" s="300" t="s">
        <v>420</v>
      </c>
      <c r="N6" s="301">
        <v>0.02</v>
      </c>
      <c r="O6" s="6" t="s">
        <v>29</v>
      </c>
      <c r="P6" s="11">
        <v>0.2</v>
      </c>
      <c r="Q6" s="38" t="s">
        <v>3688</v>
      </c>
      <c r="R6" s="33"/>
      <c r="S6" s="7" t="s">
        <v>220</v>
      </c>
      <c r="T6" s="300" t="s">
        <v>3689</v>
      </c>
      <c r="U6" s="344" t="s">
        <v>38</v>
      </c>
      <c r="V6" s="337" t="e">
        <f t="shared" ca="1" si="1"/>
        <v>#NAME?</v>
      </c>
      <c r="W6" s="7"/>
      <c r="X6" s="7"/>
      <c r="Y6" s="7" t="s">
        <v>330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3007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142</v>
      </c>
      <c r="B7" s="338" t="s">
        <v>3690</v>
      </c>
      <c r="C7" s="341" t="s">
        <v>3691</v>
      </c>
      <c r="D7" s="9" t="s">
        <v>19</v>
      </c>
      <c r="E7" s="9" t="s">
        <v>38</v>
      </c>
      <c r="F7" s="342" t="s">
        <v>530</v>
      </c>
      <c r="G7" s="123" t="s">
        <v>3645</v>
      </c>
      <c r="H7" s="334" t="s">
        <v>239</v>
      </c>
      <c r="I7" s="29" t="s">
        <v>41</v>
      </c>
      <c r="J7" s="9" t="str">
        <f t="shared" si="0"/>
        <v>Não</v>
      </c>
      <c r="K7" s="298">
        <v>43686</v>
      </c>
      <c r="L7" s="343"/>
      <c r="M7" s="300" t="s">
        <v>132</v>
      </c>
      <c r="N7" s="349">
        <v>0.02</v>
      </c>
      <c r="O7" s="6" t="s">
        <v>260</v>
      </c>
      <c r="P7" s="11">
        <v>0.2</v>
      </c>
      <c r="Q7" s="332"/>
      <c r="R7" s="33"/>
      <c r="S7" s="7" t="s">
        <v>220</v>
      </c>
      <c r="T7" s="300" t="s">
        <v>3066</v>
      </c>
      <c r="U7" s="344" t="s">
        <v>955</v>
      </c>
      <c r="V7" s="337" t="e">
        <f t="shared" ca="1" si="1"/>
        <v>#NAME?</v>
      </c>
      <c r="W7" s="7"/>
      <c r="X7" s="7"/>
      <c r="Y7" s="7" t="s">
        <v>330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3007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142</v>
      </c>
      <c r="B8" s="351" t="s">
        <v>592</v>
      </c>
      <c r="C8" s="341" t="s">
        <v>3692</v>
      </c>
      <c r="D8" s="9" t="s">
        <v>19</v>
      </c>
      <c r="E8" s="9" t="s">
        <v>38</v>
      </c>
      <c r="F8" s="342" t="s">
        <v>99</v>
      </c>
      <c r="G8" s="123" t="s">
        <v>3645</v>
      </c>
      <c r="H8" s="334" t="s">
        <v>239</v>
      </c>
      <c r="I8" s="29" t="s">
        <v>240</v>
      </c>
      <c r="J8" s="9" t="str">
        <f>IF(R8=0,"Não","Sim")</f>
        <v>Sim</v>
      </c>
      <c r="K8" s="298">
        <v>43934</v>
      </c>
      <c r="L8" s="343"/>
      <c r="M8" s="300" t="s">
        <v>420</v>
      </c>
      <c r="N8" s="301">
        <v>0.02</v>
      </c>
      <c r="O8" s="6" t="s">
        <v>29</v>
      </c>
      <c r="P8" s="11">
        <v>0.2</v>
      </c>
      <c r="Q8" s="332"/>
      <c r="R8" s="352" t="s">
        <v>3693</v>
      </c>
      <c r="S8" s="7" t="s">
        <v>220</v>
      </c>
      <c r="T8" s="300" t="s">
        <v>594</v>
      </c>
      <c r="U8" s="344" t="s">
        <v>38</v>
      </c>
      <c r="V8" s="337" t="e">
        <f t="shared" ca="1" si="1"/>
        <v>#NAME?</v>
      </c>
      <c r="W8" s="7"/>
      <c r="X8" s="7"/>
      <c r="Y8" s="7" t="s">
        <v>330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142</v>
      </c>
      <c r="B9" s="338" t="s">
        <v>3098</v>
      </c>
      <c r="C9" s="341" t="s">
        <v>3694</v>
      </c>
      <c r="D9" s="9" t="s">
        <v>19</v>
      </c>
      <c r="E9" s="9" t="s">
        <v>38</v>
      </c>
      <c r="F9" s="342" t="s">
        <v>3146</v>
      </c>
      <c r="G9" s="123" t="s">
        <v>3645</v>
      </c>
      <c r="H9" s="334" t="s">
        <v>239</v>
      </c>
      <c r="I9" s="29" t="s">
        <v>41</v>
      </c>
      <c r="J9" s="9" t="str">
        <f t="shared" ref="J9:J17" si="2">IF(Q9=0,"Não","Sim")</f>
        <v>Sim</v>
      </c>
      <c r="K9" s="298">
        <v>43663</v>
      </c>
      <c r="L9" s="343"/>
      <c r="M9" s="300" t="s">
        <v>420</v>
      </c>
      <c r="N9" s="349">
        <v>0.01</v>
      </c>
      <c r="O9" s="6" t="s">
        <v>29</v>
      </c>
      <c r="P9" s="11">
        <v>0.15</v>
      </c>
      <c r="Q9" s="38" t="s">
        <v>3688</v>
      </c>
      <c r="R9" s="69"/>
      <c r="S9" s="7" t="s">
        <v>220</v>
      </c>
      <c r="T9" s="300" t="s">
        <v>3100</v>
      </c>
      <c r="U9" s="344" t="s">
        <v>38</v>
      </c>
      <c r="V9" s="337" t="e">
        <f t="shared" ca="1" si="1"/>
        <v>#NAME?</v>
      </c>
      <c r="W9" s="7"/>
      <c r="X9" s="7"/>
      <c r="Y9" s="7" t="s">
        <v>330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3007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142</v>
      </c>
      <c r="B10" s="338" t="s">
        <v>3695</v>
      </c>
      <c r="C10" s="346" t="s">
        <v>3696</v>
      </c>
      <c r="D10" s="9" t="s">
        <v>19</v>
      </c>
      <c r="E10" s="9" t="s">
        <v>38</v>
      </c>
      <c r="F10" s="342" t="s">
        <v>3146</v>
      </c>
      <c r="G10" s="123" t="s">
        <v>3645</v>
      </c>
      <c r="H10" s="334" t="s">
        <v>239</v>
      </c>
      <c r="I10" s="29" t="s">
        <v>41</v>
      </c>
      <c r="J10" s="9" t="str">
        <f t="shared" si="2"/>
        <v>Não</v>
      </c>
      <c r="K10" s="298">
        <v>43864</v>
      </c>
      <c r="L10" s="343"/>
      <c r="M10" s="300" t="s">
        <v>138</v>
      </c>
      <c r="N10" s="349">
        <v>1E-4</v>
      </c>
      <c r="O10" s="6" t="s">
        <v>41</v>
      </c>
      <c r="P10" s="11">
        <v>0</v>
      </c>
      <c r="Q10" s="332"/>
      <c r="R10" s="69"/>
      <c r="S10" s="7" t="s">
        <v>220</v>
      </c>
      <c r="T10" s="300" t="s">
        <v>3697</v>
      </c>
      <c r="U10" s="344" t="s">
        <v>38</v>
      </c>
      <c r="V10" s="337" t="e">
        <f t="shared" ca="1" si="1"/>
        <v>#NAME?</v>
      </c>
      <c r="W10" s="7"/>
      <c r="X10" s="7"/>
      <c r="Y10" s="7" t="s">
        <v>330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142</v>
      </c>
      <c r="B11" s="338" t="s">
        <v>3698</v>
      </c>
      <c r="C11" s="346" t="s">
        <v>3699</v>
      </c>
      <c r="D11" s="9" t="s">
        <v>19</v>
      </c>
      <c r="E11" s="9" t="s">
        <v>38</v>
      </c>
      <c r="F11" s="342" t="s">
        <v>19</v>
      </c>
      <c r="G11" s="123" t="s">
        <v>3645</v>
      </c>
      <c r="H11" s="334" t="s">
        <v>239</v>
      </c>
      <c r="I11" s="29" t="s">
        <v>41</v>
      </c>
      <c r="J11" s="9" t="str">
        <f t="shared" si="2"/>
        <v>Não</v>
      </c>
      <c r="K11" s="298">
        <v>44062</v>
      </c>
      <c r="L11" s="343"/>
      <c r="M11" s="300" t="s">
        <v>138</v>
      </c>
      <c r="N11" s="349">
        <v>1.4999999999999999E-2</v>
      </c>
      <c r="O11" s="6" t="s">
        <v>41</v>
      </c>
      <c r="P11" s="11">
        <v>0</v>
      </c>
      <c r="Q11" s="332"/>
      <c r="R11" s="33"/>
      <c r="S11" s="7" t="s">
        <v>220</v>
      </c>
      <c r="T11" s="300" t="s">
        <v>3700</v>
      </c>
      <c r="U11" s="344" t="s">
        <v>38</v>
      </c>
      <c r="V11" s="337" t="e">
        <f t="shared" ca="1" si="1"/>
        <v>#NAME?</v>
      </c>
      <c r="W11" s="7"/>
      <c r="X11" s="7"/>
      <c r="Y11" s="7" t="s">
        <v>330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142</v>
      </c>
      <c r="B12" s="338" t="s">
        <v>3701</v>
      </c>
      <c r="C12" s="346" t="s">
        <v>3702</v>
      </c>
      <c r="D12" s="9" t="s">
        <v>110</v>
      </c>
      <c r="E12" s="9" t="s">
        <v>38</v>
      </c>
      <c r="F12" s="342" t="s">
        <v>3703</v>
      </c>
      <c r="G12" s="123" t="s">
        <v>3645</v>
      </c>
      <c r="H12" s="334" t="s">
        <v>218</v>
      </c>
      <c r="I12" s="29" t="s">
        <v>41</v>
      </c>
      <c r="J12" s="9" t="str">
        <f t="shared" si="2"/>
        <v>Não</v>
      </c>
      <c r="K12" s="298">
        <v>44774</v>
      </c>
      <c r="L12" s="343">
        <v>44942</v>
      </c>
      <c r="M12" s="300" t="s">
        <v>138</v>
      </c>
      <c r="N12" s="349">
        <v>1.4999999999999999E-2</v>
      </c>
      <c r="O12" s="6" t="s">
        <v>41</v>
      </c>
      <c r="P12" s="11">
        <v>0</v>
      </c>
      <c r="Q12" s="332"/>
      <c r="R12" s="303"/>
      <c r="S12" s="7" t="s">
        <v>220</v>
      </c>
      <c r="T12" s="300" t="s">
        <v>3704</v>
      </c>
      <c r="U12" s="344" t="s">
        <v>38</v>
      </c>
      <c r="V12" s="337" t="e">
        <f t="shared" ca="1" si="1"/>
        <v>#NAME?</v>
      </c>
      <c r="W12" s="7"/>
      <c r="X12" s="7"/>
      <c r="Y12" s="7" t="s">
        <v>330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142</v>
      </c>
      <c r="B13" s="338" t="s">
        <v>3705</v>
      </c>
      <c r="C13" s="346" t="s">
        <v>3706</v>
      </c>
      <c r="D13" s="9" t="s">
        <v>19</v>
      </c>
      <c r="E13" s="9" t="s">
        <v>38</v>
      </c>
      <c r="F13" s="342" t="s">
        <v>3146</v>
      </c>
      <c r="G13" s="123" t="s">
        <v>3645</v>
      </c>
      <c r="H13" s="334" t="s">
        <v>218</v>
      </c>
      <c r="I13" s="29" t="s">
        <v>41</v>
      </c>
      <c r="J13" s="9" t="str">
        <f t="shared" si="2"/>
        <v>Não</v>
      </c>
      <c r="K13" s="298" t="s">
        <v>3707</v>
      </c>
      <c r="L13" s="343"/>
      <c r="M13" s="300" t="s">
        <v>138</v>
      </c>
      <c r="N13" s="349">
        <v>1.4999999999999999E-2</v>
      </c>
      <c r="O13" s="6" t="s">
        <v>41</v>
      </c>
      <c r="P13" s="11">
        <v>0</v>
      </c>
      <c r="Q13" s="332"/>
      <c r="R13" s="33"/>
      <c r="S13" s="7" t="s">
        <v>220</v>
      </c>
      <c r="T13" s="300" t="s">
        <v>3708</v>
      </c>
      <c r="U13" s="344" t="s">
        <v>38</v>
      </c>
      <c r="V13" s="337" t="e">
        <f t="shared" ca="1" si="1"/>
        <v>#NAME?</v>
      </c>
      <c r="W13" s="7"/>
      <c r="X13" s="7"/>
      <c r="Y13" s="7" t="s">
        <v>330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3007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142</v>
      </c>
      <c r="B14" s="338" t="s">
        <v>1142</v>
      </c>
      <c r="C14" s="341" t="s">
        <v>3709</v>
      </c>
      <c r="D14" s="9" t="s">
        <v>19</v>
      </c>
      <c r="E14" s="9" t="s">
        <v>38</v>
      </c>
      <c r="F14" s="342" t="s">
        <v>3710</v>
      </c>
      <c r="G14" s="123" t="s">
        <v>3645</v>
      </c>
      <c r="H14" s="334" t="s">
        <v>239</v>
      </c>
      <c r="I14" s="29" t="s">
        <v>41</v>
      </c>
      <c r="J14" s="9" t="str">
        <f t="shared" si="2"/>
        <v>Sim</v>
      </c>
      <c r="K14" s="298">
        <v>45007</v>
      </c>
      <c r="L14" s="343"/>
      <c r="M14" s="300" t="s">
        <v>132</v>
      </c>
      <c r="N14" s="349">
        <v>2.3E-2</v>
      </c>
      <c r="O14" s="6" t="s">
        <v>260</v>
      </c>
      <c r="P14" s="11">
        <v>0.2</v>
      </c>
      <c r="Q14" s="332" t="s">
        <v>3711</v>
      </c>
      <c r="R14" s="92" t="s">
        <v>3712</v>
      </c>
      <c r="S14" s="7" t="s">
        <v>220</v>
      </c>
      <c r="T14" s="300" t="s">
        <v>1145</v>
      </c>
      <c r="U14" s="344" t="s">
        <v>112</v>
      </c>
      <c r="V14" s="337" t="e">
        <f t="shared" ca="1" si="1"/>
        <v>#NAME?</v>
      </c>
      <c r="W14" s="7"/>
      <c r="X14" s="7"/>
      <c r="Y14" s="7" t="s">
        <v>330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142</v>
      </c>
      <c r="B15" s="338" t="s">
        <v>3713</v>
      </c>
      <c r="C15" s="341" t="s">
        <v>3714</v>
      </c>
      <c r="D15" s="9" t="s">
        <v>2998</v>
      </c>
      <c r="E15" s="9" t="s">
        <v>38</v>
      </c>
      <c r="F15" s="342" t="s">
        <v>2998</v>
      </c>
      <c r="G15" s="123" t="s">
        <v>3645</v>
      </c>
      <c r="H15" s="334" t="s">
        <v>239</v>
      </c>
      <c r="I15" s="29" t="s">
        <v>41</v>
      </c>
      <c r="J15" s="9" t="str">
        <f t="shared" si="2"/>
        <v>Não</v>
      </c>
      <c r="K15" s="298">
        <v>44014</v>
      </c>
      <c r="L15" s="343"/>
      <c r="M15" s="300" t="s">
        <v>132</v>
      </c>
      <c r="N15" s="349">
        <v>2.5000000000000001E-2</v>
      </c>
      <c r="O15" s="6" t="s">
        <v>260</v>
      </c>
      <c r="P15" s="11">
        <v>0.2</v>
      </c>
      <c r="Q15" s="332"/>
      <c r="R15" s="353"/>
      <c r="S15" s="7" t="s">
        <v>220</v>
      </c>
      <c r="T15" s="300" t="s">
        <v>3715</v>
      </c>
      <c r="U15" s="344" t="s">
        <v>3716</v>
      </c>
      <c r="V15" s="337" t="e">
        <f t="shared" ca="1" si="1"/>
        <v>#NAME?</v>
      </c>
      <c r="W15" s="7"/>
      <c r="X15" s="7"/>
      <c r="Y15" s="7" t="s">
        <v>330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142</v>
      </c>
      <c r="B16" s="338" t="s">
        <v>3717</v>
      </c>
      <c r="C16" s="341" t="s">
        <v>3718</v>
      </c>
      <c r="D16" s="9" t="s">
        <v>19</v>
      </c>
      <c r="E16" s="9" t="s">
        <v>38</v>
      </c>
      <c r="F16" s="300" t="s">
        <v>99</v>
      </c>
      <c r="G16" s="123" t="s">
        <v>3645</v>
      </c>
      <c r="H16" s="334" t="s">
        <v>227</v>
      </c>
      <c r="I16" s="29" t="s">
        <v>41</v>
      </c>
      <c r="J16" s="9" t="str">
        <f t="shared" si="2"/>
        <v>Não</v>
      </c>
      <c r="K16" s="298">
        <v>45035</v>
      </c>
      <c r="L16" s="343"/>
      <c r="M16" s="125" t="s">
        <v>100</v>
      </c>
      <c r="N16" s="301">
        <v>0.01</v>
      </c>
      <c r="O16" s="6" t="s">
        <v>41</v>
      </c>
      <c r="P16" s="11">
        <v>0</v>
      </c>
      <c r="Q16" s="332"/>
      <c r="R16" s="353"/>
      <c r="S16" s="7" t="s">
        <v>220</v>
      </c>
      <c r="T16" s="300" t="s">
        <v>3719</v>
      </c>
      <c r="U16" s="344" t="s">
        <v>38</v>
      </c>
      <c r="V16" s="337" t="e">
        <f t="shared" ca="1" si="1"/>
        <v>#NAME?</v>
      </c>
      <c r="W16" s="7"/>
      <c r="X16" s="7"/>
      <c r="Y16" s="7" t="s">
        <v>330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142</v>
      </c>
      <c r="B17" s="338" t="s">
        <v>3720</v>
      </c>
      <c r="C17" s="341" t="s">
        <v>3721</v>
      </c>
      <c r="D17" s="9" t="s">
        <v>19</v>
      </c>
      <c r="E17" s="9" t="s">
        <v>38</v>
      </c>
      <c r="F17" s="300" t="s">
        <v>3722</v>
      </c>
      <c r="G17" s="123" t="s">
        <v>3645</v>
      </c>
      <c r="H17" s="334" t="s">
        <v>218</v>
      </c>
      <c r="I17" s="29" t="s">
        <v>41</v>
      </c>
      <c r="J17" s="9" t="str">
        <f t="shared" si="2"/>
        <v>Não</v>
      </c>
      <c r="K17" s="298">
        <v>43864</v>
      </c>
      <c r="L17" s="343">
        <v>44657</v>
      </c>
      <c r="M17" s="300" t="s">
        <v>138</v>
      </c>
      <c r="N17" s="301">
        <v>1.4999999999999999E-2</v>
      </c>
      <c r="O17" s="6" t="s">
        <v>41</v>
      </c>
      <c r="P17" s="11">
        <v>0</v>
      </c>
      <c r="Q17" s="332"/>
      <c r="R17" s="33"/>
      <c r="S17" s="7" t="s">
        <v>220</v>
      </c>
      <c r="T17" s="300" t="s">
        <v>3723</v>
      </c>
      <c r="U17" s="344" t="s">
        <v>38</v>
      </c>
      <c r="V17" s="337" t="e">
        <f t="shared" ca="1" si="1"/>
        <v>#NAME?</v>
      </c>
      <c r="W17" s="7"/>
      <c r="X17" s="7"/>
      <c r="Y17" s="7" t="s">
        <v>330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3007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142</v>
      </c>
      <c r="B18" s="338" t="s">
        <v>1719</v>
      </c>
      <c r="C18" s="341" t="s">
        <v>3724</v>
      </c>
      <c r="D18" s="9" t="s">
        <v>19</v>
      </c>
      <c r="E18" s="9" t="s">
        <v>38</v>
      </c>
      <c r="F18" s="342" t="s">
        <v>871</v>
      </c>
      <c r="G18" s="123" t="s">
        <v>3645</v>
      </c>
      <c r="H18" s="334" t="s">
        <v>239</v>
      </c>
      <c r="I18" s="29" t="s">
        <v>41</v>
      </c>
      <c r="J18" s="9" t="str">
        <f>IF(R18=0,"Não","Sim")</f>
        <v>Sim</v>
      </c>
      <c r="K18" s="298">
        <v>43670</v>
      </c>
      <c r="L18" s="343"/>
      <c r="M18" s="125" t="s">
        <v>100</v>
      </c>
      <c r="N18" s="349">
        <v>1.2E-2</v>
      </c>
      <c r="O18" s="6" t="s">
        <v>41</v>
      </c>
      <c r="P18" s="11">
        <v>0</v>
      </c>
      <c r="Q18" s="332"/>
      <c r="R18" s="332" t="s">
        <v>3725</v>
      </c>
      <c r="S18" s="7" t="s">
        <v>220</v>
      </c>
      <c r="T18" s="300" t="s">
        <v>1721</v>
      </c>
      <c r="U18" s="344" t="s">
        <v>38</v>
      </c>
      <c r="V18" s="337" t="e">
        <f t="shared" ca="1" si="1"/>
        <v>#NAME?</v>
      </c>
      <c r="W18" s="7"/>
      <c r="X18" s="7"/>
      <c r="Y18" s="7" t="s">
        <v>330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142</v>
      </c>
      <c r="B19" s="338" t="s">
        <v>3726</v>
      </c>
      <c r="C19" s="341" t="s">
        <v>3727</v>
      </c>
      <c r="D19" s="9" t="s">
        <v>19</v>
      </c>
      <c r="E19" s="9" t="s">
        <v>38</v>
      </c>
      <c r="F19" s="300" t="s">
        <v>2587</v>
      </c>
      <c r="G19" s="123" t="s">
        <v>3645</v>
      </c>
      <c r="H19" s="334" t="s">
        <v>218</v>
      </c>
      <c r="I19" s="29" t="s">
        <v>41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138</v>
      </c>
      <c r="N19" s="301">
        <v>1.4999999999999999E-2</v>
      </c>
      <c r="O19" s="6" t="s">
        <v>41</v>
      </c>
      <c r="P19" s="11">
        <v>0</v>
      </c>
      <c r="Q19" s="332"/>
      <c r="R19" s="33"/>
      <c r="S19" s="7" t="s">
        <v>220</v>
      </c>
      <c r="T19" s="300" t="s">
        <v>1733</v>
      </c>
      <c r="U19" s="344" t="s">
        <v>38</v>
      </c>
      <c r="V19" s="337" t="e">
        <f t="shared" ca="1" si="1"/>
        <v>#NAME?</v>
      </c>
      <c r="W19" s="7"/>
      <c r="X19" s="7"/>
      <c r="Y19" s="7" t="s">
        <v>330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142</v>
      </c>
      <c r="B20" s="338" t="s">
        <v>3728</v>
      </c>
      <c r="C20" s="341" t="s">
        <v>3729</v>
      </c>
      <c r="D20" s="9" t="s">
        <v>19</v>
      </c>
      <c r="E20" s="9" t="s">
        <v>38</v>
      </c>
      <c r="F20" s="342" t="s">
        <v>3730</v>
      </c>
      <c r="G20" s="123" t="s">
        <v>3645</v>
      </c>
      <c r="H20" s="334" t="s">
        <v>239</v>
      </c>
      <c r="I20" s="29" t="s">
        <v>41</v>
      </c>
      <c r="J20" s="9" t="str">
        <f t="shared" si="3"/>
        <v>Não</v>
      </c>
      <c r="K20" s="298">
        <v>43718</v>
      </c>
      <c r="L20" s="343"/>
      <c r="M20" s="300" t="s">
        <v>28</v>
      </c>
      <c r="N20" s="349">
        <v>5.0000000000000001E-3</v>
      </c>
      <c r="O20" s="6" t="s">
        <v>41</v>
      </c>
      <c r="P20" s="11">
        <v>0</v>
      </c>
      <c r="Q20" s="332"/>
      <c r="R20" s="33"/>
      <c r="S20" s="7" t="s">
        <v>220</v>
      </c>
      <c r="T20" s="300" t="s">
        <v>3731</v>
      </c>
      <c r="U20" s="344" t="s">
        <v>124</v>
      </c>
      <c r="V20" s="337" t="e">
        <f t="shared" ca="1" si="1"/>
        <v>#NAME?</v>
      </c>
      <c r="W20" s="7"/>
      <c r="X20" s="7"/>
      <c r="Y20" s="7" t="s">
        <v>330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3007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142</v>
      </c>
      <c r="B21" s="338" t="s">
        <v>3732</v>
      </c>
      <c r="C21" s="341" t="s">
        <v>3733</v>
      </c>
      <c r="D21" s="9" t="s">
        <v>19</v>
      </c>
      <c r="E21" s="9" t="s">
        <v>38</v>
      </c>
      <c r="F21" s="300" t="s">
        <v>871</v>
      </c>
      <c r="G21" s="123" t="s">
        <v>3645</v>
      </c>
      <c r="H21" s="334" t="s">
        <v>218</v>
      </c>
      <c r="I21" s="29" t="s">
        <v>41</v>
      </c>
      <c r="J21" s="9" t="str">
        <f t="shared" si="3"/>
        <v>Não</v>
      </c>
      <c r="K21" s="298">
        <v>43637</v>
      </c>
      <c r="L21" s="343"/>
      <c r="M21" s="300" t="s">
        <v>420</v>
      </c>
      <c r="N21" s="301">
        <v>1.4999999999999999E-2</v>
      </c>
      <c r="O21" s="6" t="s">
        <v>29</v>
      </c>
      <c r="P21" s="11">
        <v>0.2</v>
      </c>
      <c r="Q21" s="352"/>
      <c r="R21" s="38"/>
      <c r="S21" s="7" t="s">
        <v>220</v>
      </c>
      <c r="T21" s="300" t="s">
        <v>3734</v>
      </c>
      <c r="U21" s="344" t="s">
        <v>38</v>
      </c>
      <c r="V21" s="337" t="e">
        <f t="shared" ca="1" si="1"/>
        <v>#NAME?</v>
      </c>
      <c r="W21" s="7"/>
      <c r="X21" s="7"/>
      <c r="Y21" s="7" t="s">
        <v>330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3007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142</v>
      </c>
      <c r="B22" s="338" t="s">
        <v>3735</v>
      </c>
      <c r="C22" s="341" t="s">
        <v>3736</v>
      </c>
      <c r="D22" s="9" t="s">
        <v>19</v>
      </c>
      <c r="E22" s="9" t="s">
        <v>38</v>
      </c>
      <c r="F22" s="342" t="s">
        <v>871</v>
      </c>
      <c r="G22" s="123" t="s">
        <v>3645</v>
      </c>
      <c r="H22" s="334" t="s">
        <v>239</v>
      </c>
      <c r="I22" s="29" t="s">
        <v>41</v>
      </c>
      <c r="J22" s="9" t="str">
        <f t="shared" si="3"/>
        <v>Não</v>
      </c>
      <c r="K22" s="298">
        <v>43773</v>
      </c>
      <c r="L22" s="343"/>
      <c r="M22" s="300" t="s">
        <v>420</v>
      </c>
      <c r="N22" s="301">
        <v>0.02</v>
      </c>
      <c r="O22" s="6" t="s">
        <v>29</v>
      </c>
      <c r="P22" s="11">
        <v>0.2</v>
      </c>
      <c r="Q22" s="332"/>
      <c r="R22" s="33"/>
      <c r="S22" s="7" t="s">
        <v>220</v>
      </c>
      <c r="T22" s="300" t="s">
        <v>3737</v>
      </c>
      <c r="U22" s="344" t="s">
        <v>124</v>
      </c>
      <c r="V22" s="337" t="e">
        <f t="shared" ca="1" si="1"/>
        <v>#NAME?</v>
      </c>
      <c r="W22" s="7"/>
      <c r="X22" s="7"/>
      <c r="Y22" s="7" t="s">
        <v>330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142</v>
      </c>
      <c r="B23" s="338" t="s">
        <v>3738</v>
      </c>
      <c r="C23" s="341" t="s">
        <v>3739</v>
      </c>
      <c r="D23" s="9" t="s">
        <v>19</v>
      </c>
      <c r="E23" s="9" t="s">
        <v>38</v>
      </c>
      <c r="F23" s="342" t="s">
        <v>99</v>
      </c>
      <c r="G23" s="123" t="s">
        <v>3645</v>
      </c>
      <c r="H23" s="334" t="s">
        <v>239</v>
      </c>
      <c r="I23" s="29" t="s">
        <v>41</v>
      </c>
      <c r="J23" s="9" t="str">
        <f t="shared" si="3"/>
        <v>Não</v>
      </c>
      <c r="K23" s="298">
        <v>43893</v>
      </c>
      <c r="L23" s="343"/>
      <c r="M23" s="300" t="s">
        <v>420</v>
      </c>
      <c r="N23" s="301">
        <v>0.02</v>
      </c>
      <c r="O23" s="6" t="s">
        <v>29</v>
      </c>
      <c r="P23" s="11">
        <v>0.2</v>
      </c>
      <c r="Q23" s="332"/>
      <c r="R23" s="33"/>
      <c r="S23" s="7" t="s">
        <v>220</v>
      </c>
      <c r="T23" s="300" t="s">
        <v>3740</v>
      </c>
      <c r="U23" s="344" t="s">
        <v>38</v>
      </c>
      <c r="V23" s="337" t="e">
        <f t="shared" ca="1" si="1"/>
        <v>#NAME?</v>
      </c>
      <c r="W23" s="7"/>
      <c r="X23" s="7"/>
      <c r="Y23" s="7" t="s">
        <v>330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3007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142</v>
      </c>
      <c r="B24" s="338" t="s">
        <v>3741</v>
      </c>
      <c r="C24" s="341" t="s">
        <v>3742</v>
      </c>
      <c r="D24" s="9" t="s">
        <v>19</v>
      </c>
      <c r="E24" s="9" t="s">
        <v>38</v>
      </c>
      <c r="F24" s="342" t="s">
        <v>164</v>
      </c>
      <c r="G24" s="123" t="s">
        <v>3645</v>
      </c>
      <c r="H24" s="334" t="s">
        <v>239</v>
      </c>
      <c r="I24" s="29" t="s">
        <v>41</v>
      </c>
      <c r="J24" s="9" t="str">
        <f>IF(R24=0,"Não","Sim")</f>
        <v>Sim</v>
      </c>
      <c r="K24" s="298">
        <v>43900</v>
      </c>
      <c r="L24" s="343"/>
      <c r="M24" s="300" t="s">
        <v>132</v>
      </c>
      <c r="N24" s="301">
        <v>0</v>
      </c>
      <c r="O24" s="6" t="s">
        <v>41</v>
      </c>
      <c r="P24" s="11">
        <v>0</v>
      </c>
      <c r="Q24" s="332"/>
      <c r="R24" s="332" t="s">
        <v>3743</v>
      </c>
      <c r="S24" s="7" t="s">
        <v>220</v>
      </c>
      <c r="T24" s="300" t="s">
        <v>3744</v>
      </c>
      <c r="U24" s="344" t="s">
        <v>955</v>
      </c>
      <c r="V24" s="337" t="e">
        <f t="shared" ca="1" si="1"/>
        <v>#NAME?</v>
      </c>
      <c r="W24" s="7"/>
      <c r="X24" s="7"/>
      <c r="Y24" s="7" t="s">
        <v>330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142</v>
      </c>
      <c r="B25" s="338" t="s">
        <v>3745</v>
      </c>
      <c r="C25" s="341" t="s">
        <v>3746</v>
      </c>
      <c r="D25" s="9" t="s">
        <v>19</v>
      </c>
      <c r="E25" s="9" t="s">
        <v>38</v>
      </c>
      <c r="F25" s="300" t="s">
        <v>3747</v>
      </c>
      <c r="G25" s="123" t="s">
        <v>3645</v>
      </c>
      <c r="H25" s="334" t="s">
        <v>218</v>
      </c>
      <c r="I25" s="29" t="s">
        <v>41</v>
      </c>
      <c r="J25" s="9" t="str">
        <f t="shared" ref="J25:J26" si="4">IF(Q25=0,"Não","Sim")</f>
        <v>Sim</v>
      </c>
      <c r="K25" s="298">
        <v>43742</v>
      </c>
      <c r="L25" s="343"/>
      <c r="M25" s="300" t="s">
        <v>138</v>
      </c>
      <c r="N25" s="301">
        <v>1.4999999999999999E-2</v>
      </c>
      <c r="O25" s="6" t="s">
        <v>41</v>
      </c>
      <c r="P25" s="11">
        <v>0</v>
      </c>
      <c r="Q25" s="352" t="s">
        <v>3022</v>
      </c>
      <c r="R25" s="92" t="s">
        <v>3748</v>
      </c>
      <c r="S25" s="7" t="s">
        <v>220</v>
      </c>
      <c r="T25" s="300" t="s">
        <v>3749</v>
      </c>
      <c r="U25" s="344" t="s">
        <v>124</v>
      </c>
      <c r="V25" s="337" t="e">
        <f t="shared" ca="1" si="1"/>
        <v>#NAME?</v>
      </c>
      <c r="W25" s="7"/>
      <c r="X25" s="7"/>
      <c r="Y25" s="7" t="s">
        <v>330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3007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142</v>
      </c>
      <c r="B26" s="338" t="s">
        <v>3750</v>
      </c>
      <c r="C26" s="341" t="s">
        <v>3751</v>
      </c>
      <c r="D26" s="9" t="s">
        <v>19</v>
      </c>
      <c r="E26" s="9" t="s">
        <v>38</v>
      </c>
      <c r="F26" s="342" t="s">
        <v>3752</v>
      </c>
      <c r="G26" s="123" t="s">
        <v>3645</v>
      </c>
      <c r="H26" s="334" t="s">
        <v>227</v>
      </c>
      <c r="I26" s="29" t="s">
        <v>41</v>
      </c>
      <c r="J26" s="9" t="str">
        <f t="shared" si="4"/>
        <v>Sim</v>
      </c>
      <c r="K26" s="298">
        <v>44403</v>
      </c>
      <c r="L26" s="343"/>
      <c r="M26" s="300" t="s">
        <v>334</v>
      </c>
      <c r="N26" s="301">
        <v>8.0000000000000002E-3</v>
      </c>
      <c r="O26" s="6" t="s">
        <v>335</v>
      </c>
      <c r="P26" s="11">
        <v>0.1</v>
      </c>
      <c r="Q26" s="352" t="s">
        <v>3753</v>
      </c>
      <c r="R26" s="33"/>
      <c r="S26" s="7" t="s">
        <v>220</v>
      </c>
      <c r="T26" s="300" t="s">
        <v>3754</v>
      </c>
      <c r="U26" s="344" t="s">
        <v>955</v>
      </c>
      <c r="V26" s="337" t="e">
        <f t="shared" ca="1" si="1"/>
        <v>#NAME?</v>
      </c>
      <c r="W26" s="7"/>
      <c r="X26" s="7"/>
      <c r="Y26" s="7" t="s">
        <v>330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142</v>
      </c>
      <c r="B27" s="338" t="s">
        <v>3755</v>
      </c>
      <c r="C27" s="341" t="s">
        <v>3756</v>
      </c>
      <c r="D27" s="9" t="s">
        <v>19</v>
      </c>
      <c r="E27" s="9" t="s">
        <v>38</v>
      </c>
      <c r="F27" s="300" t="s">
        <v>3722</v>
      </c>
      <c r="G27" s="123" t="s">
        <v>3645</v>
      </c>
      <c r="H27" s="334" t="s">
        <v>218</v>
      </c>
      <c r="I27" s="29" t="s">
        <v>41</v>
      </c>
      <c r="J27" s="9" t="str">
        <f>IF(R27=0,"Não","Sim")</f>
        <v>Sim</v>
      </c>
      <c r="K27" s="298">
        <v>43731</v>
      </c>
      <c r="L27" s="343"/>
      <c r="M27" s="300" t="s">
        <v>420</v>
      </c>
      <c r="N27" s="301">
        <v>0.02</v>
      </c>
      <c r="O27" s="6" t="s">
        <v>29</v>
      </c>
      <c r="P27" s="11">
        <v>0.2</v>
      </c>
      <c r="Q27" s="332"/>
      <c r="R27" s="352" t="s">
        <v>3757</v>
      </c>
      <c r="S27" s="7" t="s">
        <v>220</v>
      </c>
      <c r="T27" s="300" t="s">
        <v>3758</v>
      </c>
      <c r="U27" s="344" t="s">
        <v>38</v>
      </c>
      <c r="V27" s="337" t="e">
        <f t="shared" ca="1" si="1"/>
        <v>#NAME?</v>
      </c>
      <c r="W27" s="7"/>
      <c r="X27" s="7"/>
      <c r="Y27" s="7" t="s">
        <v>330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3007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142</v>
      </c>
      <c r="B28" s="338" t="s">
        <v>3759</v>
      </c>
      <c r="C28" s="341" t="s">
        <v>3760</v>
      </c>
      <c r="D28" s="9" t="s">
        <v>19</v>
      </c>
      <c r="E28" s="9" t="s">
        <v>38</v>
      </c>
      <c r="F28" s="342" t="s">
        <v>99</v>
      </c>
      <c r="G28" s="123" t="s">
        <v>3645</v>
      </c>
      <c r="H28" s="334" t="s">
        <v>239</v>
      </c>
      <c r="I28" s="29" t="s">
        <v>41</v>
      </c>
      <c r="J28" s="9" t="str">
        <f t="shared" ref="J28:J31" si="5">IF(Q28=0,"Não","Sim")</f>
        <v>Sim</v>
      </c>
      <c r="K28" s="298">
        <v>43635</v>
      </c>
      <c r="L28" s="343"/>
      <c r="M28" s="300" t="s">
        <v>138</v>
      </c>
      <c r="N28" s="349">
        <v>0.01</v>
      </c>
      <c r="O28" s="6" t="s">
        <v>41</v>
      </c>
      <c r="P28" s="11">
        <v>0</v>
      </c>
      <c r="Q28" s="33" t="s">
        <v>3022</v>
      </c>
      <c r="R28" s="33"/>
      <c r="S28" s="7" t="s">
        <v>220</v>
      </c>
      <c r="T28" s="300" t="s">
        <v>3761</v>
      </c>
      <c r="U28" s="344" t="s">
        <v>38</v>
      </c>
      <c r="V28" s="337" t="e">
        <f t="shared" ca="1" si="1"/>
        <v>#NAME?</v>
      </c>
      <c r="W28" s="7"/>
      <c r="X28" s="7"/>
      <c r="Y28" s="7" t="s">
        <v>330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3007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142</v>
      </c>
      <c r="B29" s="338" t="s">
        <v>3762</v>
      </c>
      <c r="C29" s="341" t="s">
        <v>3763</v>
      </c>
      <c r="D29" s="9" t="s">
        <v>19</v>
      </c>
      <c r="E29" s="9" t="s">
        <v>38</v>
      </c>
      <c r="F29" s="300" t="s">
        <v>2587</v>
      </c>
      <c r="G29" s="123" t="s">
        <v>3645</v>
      </c>
      <c r="H29" s="334" t="s">
        <v>218</v>
      </c>
      <c r="I29" s="29" t="s">
        <v>41</v>
      </c>
      <c r="J29" s="9" t="str">
        <f t="shared" si="5"/>
        <v>Não</v>
      </c>
      <c r="K29" s="298">
        <v>44028</v>
      </c>
      <c r="L29" s="343">
        <v>44726</v>
      </c>
      <c r="M29" s="300" t="s">
        <v>138</v>
      </c>
      <c r="N29" s="301">
        <v>1.4999999999999999E-2</v>
      </c>
      <c r="O29" s="6" t="s">
        <v>41</v>
      </c>
      <c r="P29" s="11">
        <v>0</v>
      </c>
      <c r="Q29" s="332"/>
      <c r="R29" s="33"/>
      <c r="S29" s="7" t="s">
        <v>220</v>
      </c>
      <c r="T29" s="300" t="s">
        <v>2574</v>
      </c>
      <c r="U29" s="344" t="s">
        <v>38</v>
      </c>
      <c r="V29" s="337" t="e">
        <f t="shared" ca="1" si="1"/>
        <v>#NAME?</v>
      </c>
      <c r="W29" s="7"/>
      <c r="X29" s="7"/>
      <c r="Y29" s="7" t="s">
        <v>330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142</v>
      </c>
      <c r="B30" s="338" t="s">
        <v>3764</v>
      </c>
      <c r="C30" s="341" t="s">
        <v>3765</v>
      </c>
      <c r="D30" s="9" t="s">
        <v>19</v>
      </c>
      <c r="E30" s="9" t="s">
        <v>38</v>
      </c>
      <c r="F30" s="300" t="s">
        <v>2587</v>
      </c>
      <c r="G30" s="123" t="s">
        <v>3645</v>
      </c>
      <c r="H30" s="334" t="s">
        <v>218</v>
      </c>
      <c r="I30" s="29" t="s">
        <v>41</v>
      </c>
      <c r="J30" s="9" t="str">
        <f t="shared" si="5"/>
        <v>Não</v>
      </c>
      <c r="K30" s="298">
        <v>43797</v>
      </c>
      <c r="L30" s="343"/>
      <c r="M30" s="300" t="s">
        <v>28</v>
      </c>
      <c r="N30" s="301">
        <v>6.0000000000000001E-3</v>
      </c>
      <c r="O30" s="6" t="s">
        <v>41</v>
      </c>
      <c r="P30" s="11">
        <v>0</v>
      </c>
      <c r="Q30" s="332"/>
      <c r="R30" s="33"/>
      <c r="S30" s="7" t="s">
        <v>220</v>
      </c>
      <c r="T30" s="300" t="s">
        <v>3766</v>
      </c>
      <c r="U30" s="344" t="s">
        <v>38</v>
      </c>
      <c r="V30" s="337" t="e">
        <f t="shared" ca="1" si="1"/>
        <v>#NAME?</v>
      </c>
      <c r="W30" s="7"/>
      <c r="X30" s="7"/>
      <c r="Y30" s="7" t="s">
        <v>330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3007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142</v>
      </c>
      <c r="B31" s="338" t="s">
        <v>3767</v>
      </c>
      <c r="C31" s="341" t="s">
        <v>3768</v>
      </c>
      <c r="D31" s="9" t="s">
        <v>19</v>
      </c>
      <c r="E31" s="9" t="s">
        <v>38</v>
      </c>
      <c r="F31" s="300" t="s">
        <v>3146</v>
      </c>
      <c r="G31" s="123" t="s">
        <v>3645</v>
      </c>
      <c r="H31" s="334" t="s">
        <v>218</v>
      </c>
      <c r="I31" s="29" t="s">
        <v>41</v>
      </c>
      <c r="J31" s="9" t="str">
        <f t="shared" si="5"/>
        <v>Sim</v>
      </c>
      <c r="K31" s="298">
        <v>43873</v>
      </c>
      <c r="L31" s="343"/>
      <c r="M31" s="300" t="s">
        <v>420</v>
      </c>
      <c r="N31" s="301">
        <v>0.02</v>
      </c>
      <c r="O31" s="6" t="s">
        <v>29</v>
      </c>
      <c r="P31" s="11">
        <v>0.2</v>
      </c>
      <c r="Q31" s="332" t="s">
        <v>3769</v>
      </c>
      <c r="R31" s="33"/>
      <c r="S31" s="7" t="s">
        <v>220</v>
      </c>
      <c r="T31" s="300" t="s">
        <v>3770</v>
      </c>
      <c r="U31" s="344" t="s">
        <v>38</v>
      </c>
      <c r="V31" s="337" t="e">
        <f t="shared" ca="1" si="1"/>
        <v>#NAME?</v>
      </c>
      <c r="W31" s="7"/>
      <c r="X31" s="7"/>
      <c r="Y31" s="7" t="s">
        <v>330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3007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2953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2954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2955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2956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A2:CC31" xr:uid="{172BA189-8CA6-4582-8319-262A6F28AC57}"/>
    </customSheetView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A1:BZ40" xr:uid="{CB13F035-E3CD-42E1-A414-742219A78F2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9"/>
      <c r="B1" s="19" t="s">
        <v>166</v>
      </c>
      <c r="C1" s="19"/>
      <c r="D1" s="19"/>
      <c r="E1" s="19"/>
      <c r="F1" s="19"/>
      <c r="G1" s="21" t="s">
        <v>167</v>
      </c>
      <c r="H1" s="650" t="s">
        <v>168</v>
      </c>
      <c r="I1" s="649"/>
      <c r="J1" s="648" t="s">
        <v>166</v>
      </c>
      <c r="K1" s="649"/>
      <c r="L1" s="649"/>
      <c r="M1" s="649"/>
      <c r="N1" s="649"/>
      <c r="O1" s="649"/>
      <c r="P1" s="649"/>
      <c r="Q1" s="291" t="s">
        <v>2958</v>
      </c>
      <c r="R1" s="22" t="s">
        <v>2957</v>
      </c>
      <c r="S1" s="656" t="s">
        <v>169</v>
      </c>
      <c r="T1" s="649"/>
      <c r="U1" s="649"/>
      <c r="V1" s="649"/>
      <c r="W1" s="649"/>
      <c r="X1" s="649"/>
      <c r="Y1" s="23"/>
      <c r="Z1" s="658" t="s">
        <v>170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171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172</v>
      </c>
      <c r="H2" s="374" t="s">
        <v>173</v>
      </c>
      <c r="I2" s="374" t="s">
        <v>174</v>
      </c>
      <c r="J2" s="374" t="s">
        <v>175</v>
      </c>
      <c r="K2" s="374" t="s">
        <v>176</v>
      </c>
      <c r="L2" s="374" t="s">
        <v>177</v>
      </c>
      <c r="M2" s="374" t="s">
        <v>8</v>
      </c>
      <c r="N2" s="374" t="s">
        <v>178</v>
      </c>
      <c r="O2" s="374" t="s">
        <v>3771</v>
      </c>
      <c r="P2" s="374" t="s">
        <v>11</v>
      </c>
      <c r="Q2" s="375" t="s">
        <v>3772</v>
      </c>
      <c r="R2" s="375" t="s">
        <v>180</v>
      </c>
      <c r="S2" s="374" t="s">
        <v>181</v>
      </c>
      <c r="T2" s="373" t="s">
        <v>12</v>
      </c>
      <c r="U2" s="374" t="s">
        <v>13</v>
      </c>
      <c r="V2" s="374" t="s">
        <v>182</v>
      </c>
      <c r="W2" s="374" t="s">
        <v>14</v>
      </c>
      <c r="X2" s="374" t="s">
        <v>185</v>
      </c>
      <c r="Y2" s="374" t="s">
        <v>3773</v>
      </c>
      <c r="Z2" s="374" t="s">
        <v>194</v>
      </c>
      <c r="AA2" s="374" t="s">
        <v>195</v>
      </c>
      <c r="AB2" s="374" t="s">
        <v>196</v>
      </c>
      <c r="AC2" s="374" t="s">
        <v>197</v>
      </c>
      <c r="AD2" s="374" t="s">
        <v>198</v>
      </c>
      <c r="AE2" s="374" t="s">
        <v>199</v>
      </c>
      <c r="AF2" s="373" t="s">
        <v>200</v>
      </c>
      <c r="AG2" s="373" t="s">
        <v>201</v>
      </c>
      <c r="AH2" s="373" t="s">
        <v>202</v>
      </c>
      <c r="AI2" s="373" t="s">
        <v>203</v>
      </c>
      <c r="AJ2" s="373" t="s">
        <v>204</v>
      </c>
      <c r="AK2" s="373" t="s">
        <v>205</v>
      </c>
      <c r="AL2" s="373" t="s">
        <v>206</v>
      </c>
      <c r="AM2" s="373" t="s">
        <v>207</v>
      </c>
      <c r="AN2" s="373" t="s">
        <v>208</v>
      </c>
      <c r="AO2" s="373" t="s">
        <v>209</v>
      </c>
      <c r="AP2" s="373" t="s">
        <v>210</v>
      </c>
    </row>
    <row r="3" spans="1:42" ht="15.75" customHeight="1">
      <c r="A3" s="161" t="s">
        <v>3774</v>
      </c>
      <c r="B3" s="161" t="s">
        <v>2331</v>
      </c>
      <c r="C3" s="91" t="s">
        <v>3775</v>
      </c>
      <c r="D3" s="9" t="s">
        <v>110</v>
      </c>
      <c r="E3" s="9" t="s">
        <v>38</v>
      </c>
      <c r="F3" s="125" t="s">
        <v>217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227</v>
      </c>
      <c r="I3" s="29" t="s">
        <v>41</v>
      </c>
      <c r="J3" s="9" t="str">
        <f t="shared" ref="J3:J4" si="0">IF(Q3=0,"Não","Sim")</f>
        <v>Não</v>
      </c>
      <c r="K3" s="298">
        <v>45147</v>
      </c>
      <c r="L3" s="7"/>
      <c r="M3" s="300" t="s">
        <v>420</v>
      </c>
      <c r="N3" s="301">
        <v>0.01</v>
      </c>
      <c r="O3" s="6" t="s">
        <v>41</v>
      </c>
      <c r="P3" s="11">
        <v>0</v>
      </c>
      <c r="Q3" s="168"/>
      <c r="R3" s="33"/>
      <c r="S3" s="7" t="s">
        <v>220</v>
      </c>
      <c r="T3" s="161" t="s">
        <v>2333</v>
      </c>
      <c r="U3" s="6" t="s">
        <v>38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3774</v>
      </c>
      <c r="B4" s="161" t="s">
        <v>3776</v>
      </c>
      <c r="C4" s="377">
        <v>6574040</v>
      </c>
      <c r="D4" s="9" t="s">
        <v>19</v>
      </c>
      <c r="E4" s="9" t="s">
        <v>124</v>
      </c>
      <c r="F4" s="125" t="s">
        <v>238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227</v>
      </c>
      <c r="I4" s="29" t="s">
        <v>41</v>
      </c>
      <c r="J4" s="9" t="str">
        <f t="shared" si="0"/>
        <v>Não</v>
      </c>
      <c r="K4" s="294">
        <v>45035</v>
      </c>
      <c r="L4" s="7"/>
      <c r="M4" s="125" t="s">
        <v>138</v>
      </c>
      <c r="N4" s="124">
        <v>1.4999999999999999E-2</v>
      </c>
      <c r="O4" s="6" t="s">
        <v>29</v>
      </c>
      <c r="P4" s="11">
        <v>0.1</v>
      </c>
      <c r="Q4" s="168"/>
      <c r="R4" s="168" t="s">
        <v>3777</v>
      </c>
      <c r="S4" s="7" t="s">
        <v>220</v>
      </c>
      <c r="T4" s="161" t="s">
        <v>2844</v>
      </c>
      <c r="U4" s="6" t="s">
        <v>124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2953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2954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2955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2956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166</v>
      </c>
      <c r="B1" s="652"/>
      <c r="C1" s="652"/>
      <c r="D1" s="652"/>
      <c r="E1" s="652"/>
      <c r="F1" s="652"/>
      <c r="G1" s="653"/>
      <c r="H1" s="654" t="s">
        <v>168</v>
      </c>
      <c r="I1" s="653"/>
      <c r="J1" s="651" t="s">
        <v>166</v>
      </c>
      <c r="K1" s="652"/>
      <c r="L1" s="652"/>
      <c r="M1" s="652"/>
      <c r="N1" s="652"/>
      <c r="O1" s="652"/>
      <c r="P1" s="652"/>
      <c r="Q1" s="652"/>
      <c r="R1" s="653"/>
      <c r="S1" s="228" t="s">
        <v>2958</v>
      </c>
      <c r="T1" s="383" t="s">
        <v>2957</v>
      </c>
      <c r="U1" s="659" t="s">
        <v>169</v>
      </c>
      <c r="V1" s="652"/>
      <c r="W1" s="652"/>
      <c r="X1" s="652"/>
      <c r="Y1" s="653"/>
      <c r="Z1" s="1" t="s">
        <v>170</v>
      </c>
      <c r="AA1" s="1" t="s">
        <v>170</v>
      </c>
      <c r="AB1" s="1" t="s">
        <v>170</v>
      </c>
      <c r="AC1" s="1" t="s">
        <v>170</v>
      </c>
      <c r="AD1" s="1" t="s">
        <v>170</v>
      </c>
      <c r="AE1" s="1" t="s">
        <v>170</v>
      </c>
      <c r="AF1" s="1" t="s">
        <v>170</v>
      </c>
      <c r="AG1" s="1" t="s">
        <v>170</v>
      </c>
      <c r="AH1" s="1" t="s">
        <v>170</v>
      </c>
      <c r="AI1" s="1" t="s">
        <v>170</v>
      </c>
      <c r="AJ1" s="1" t="s">
        <v>170</v>
      </c>
      <c r="AK1" s="1" t="s">
        <v>170</v>
      </c>
      <c r="AL1" s="1" t="s">
        <v>170</v>
      </c>
      <c r="AM1" s="1" t="s">
        <v>170</v>
      </c>
      <c r="AN1" s="1" t="s">
        <v>170</v>
      </c>
      <c r="AO1" s="1" t="s">
        <v>170</v>
      </c>
      <c r="AP1" s="1" t="s">
        <v>170</v>
      </c>
      <c r="AQ1" s="1" t="s">
        <v>170</v>
      </c>
      <c r="AR1" s="1" t="s">
        <v>170</v>
      </c>
      <c r="AS1" s="1" t="s">
        <v>170</v>
      </c>
      <c r="AT1" s="1" t="s">
        <v>170</v>
      </c>
      <c r="AU1" s="1" t="s">
        <v>170</v>
      </c>
    </row>
    <row r="2" spans="1:47" ht="12.75">
      <c r="A2" s="1" t="s">
        <v>2</v>
      </c>
      <c r="B2" s="1" t="s">
        <v>12</v>
      </c>
      <c r="C2" s="1" t="s">
        <v>171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173</v>
      </c>
      <c r="I2" s="1" t="s">
        <v>174</v>
      </c>
      <c r="J2" s="1" t="s">
        <v>3778</v>
      </c>
      <c r="K2" s="1" t="s">
        <v>3779</v>
      </c>
      <c r="L2" s="1" t="s">
        <v>3780</v>
      </c>
      <c r="M2" s="1" t="s">
        <v>3781</v>
      </c>
      <c r="N2" s="1" t="s">
        <v>175</v>
      </c>
      <c r="O2" s="384" t="s">
        <v>176</v>
      </c>
      <c r="P2" s="384" t="s">
        <v>177</v>
      </c>
      <c r="Q2" s="384" t="s">
        <v>8</v>
      </c>
      <c r="R2" s="385" t="s">
        <v>178</v>
      </c>
      <c r="S2" s="2" t="s">
        <v>3772</v>
      </c>
      <c r="T2" s="2" t="s">
        <v>180</v>
      </c>
      <c r="U2" s="1" t="s">
        <v>181</v>
      </c>
      <c r="V2" s="384" t="s">
        <v>13</v>
      </c>
      <c r="W2" s="1" t="s">
        <v>182</v>
      </c>
      <c r="X2" s="1" t="s">
        <v>14</v>
      </c>
      <c r="Y2" s="1" t="s">
        <v>185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122</v>
      </c>
      <c r="B3" s="104" t="s">
        <v>3782</v>
      </c>
      <c r="C3" s="104" t="s">
        <v>3783</v>
      </c>
      <c r="D3" s="292" t="s">
        <v>3784</v>
      </c>
      <c r="E3" s="9" t="s">
        <v>3785</v>
      </c>
      <c r="F3" s="9" t="s">
        <v>31</v>
      </c>
      <c r="G3" s="293" t="s">
        <v>3786</v>
      </c>
      <c r="H3" s="334" t="s">
        <v>227</v>
      </c>
      <c r="I3" s="29" t="s">
        <v>41</v>
      </c>
      <c r="J3" s="9" t="s">
        <v>3787</v>
      </c>
      <c r="K3" s="9" t="s">
        <v>3788</v>
      </c>
      <c r="L3" s="9" t="s">
        <v>3788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40</v>
      </c>
      <c r="R3" s="388">
        <v>7.4999999999999997E-3</v>
      </c>
      <c r="S3" s="108"/>
      <c r="T3" s="108"/>
      <c r="U3" s="6" t="s">
        <v>264</v>
      </c>
      <c r="V3" s="6" t="s">
        <v>3153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>
        <v>0</v>
      </c>
    </row>
    <row r="4" spans="1:47" ht="15.75" customHeight="1">
      <c r="A4" s="390" t="s">
        <v>122</v>
      </c>
      <c r="B4" s="390" t="s">
        <v>276</v>
      </c>
      <c r="C4" s="390" t="s">
        <v>274</v>
      </c>
      <c r="D4" s="299" t="s">
        <v>3789</v>
      </c>
      <c r="E4" s="9" t="s">
        <v>19</v>
      </c>
      <c r="F4" s="9" t="s">
        <v>38</v>
      </c>
      <c r="G4" s="293" t="s">
        <v>2587</v>
      </c>
      <c r="H4" s="334" t="s">
        <v>227</v>
      </c>
      <c r="I4" s="29" t="s">
        <v>41</v>
      </c>
      <c r="J4" s="9" t="s">
        <v>3787</v>
      </c>
      <c r="K4" s="9" t="s">
        <v>3788</v>
      </c>
      <c r="L4" s="9" t="s">
        <v>3788</v>
      </c>
      <c r="M4" s="9"/>
      <c r="N4" s="9" t="str">
        <f t="shared" si="0"/>
        <v>Não</v>
      </c>
      <c r="O4" s="391">
        <v>44944</v>
      </c>
      <c r="P4" s="299"/>
      <c r="Q4" s="7" t="s">
        <v>40</v>
      </c>
      <c r="R4" s="392">
        <v>8.0000000000000002E-3</v>
      </c>
      <c r="S4" s="33"/>
      <c r="T4" s="33"/>
      <c r="U4" s="7" t="s">
        <v>220</v>
      </c>
      <c r="V4" s="6" t="s">
        <v>38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>
        <v>89037.09</v>
      </c>
    </row>
    <row r="5" spans="1:47" ht="15.75" customHeight="1">
      <c r="A5" s="390" t="s">
        <v>122</v>
      </c>
      <c r="B5" s="390" t="s">
        <v>3790</v>
      </c>
      <c r="C5" s="28" t="s">
        <v>3791</v>
      </c>
      <c r="D5" s="7" t="s">
        <v>3792</v>
      </c>
      <c r="E5" s="9" t="s">
        <v>19</v>
      </c>
      <c r="F5" s="9" t="s">
        <v>124</v>
      </c>
      <c r="G5" s="9" t="s">
        <v>354</v>
      </c>
      <c r="H5" s="334" t="s">
        <v>245</v>
      </c>
      <c r="I5" s="29" t="s">
        <v>41</v>
      </c>
      <c r="J5" s="9" t="s">
        <v>3787</v>
      </c>
      <c r="K5" s="9" t="s">
        <v>3788</v>
      </c>
      <c r="L5" s="9" t="s">
        <v>3788</v>
      </c>
      <c r="M5" s="9"/>
      <c r="N5" s="9" t="str">
        <f t="shared" si="0"/>
        <v>Não</v>
      </c>
      <c r="O5" s="391">
        <v>45372</v>
      </c>
      <c r="P5" s="299"/>
      <c r="Q5" s="7" t="s">
        <v>40</v>
      </c>
      <c r="R5" s="392">
        <v>8.0000000000000002E-3</v>
      </c>
      <c r="S5" s="33"/>
      <c r="T5" s="33"/>
      <c r="U5" s="7" t="s">
        <v>220</v>
      </c>
      <c r="V5" s="6" t="s">
        <v>124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>
        <v>213017.62</v>
      </c>
    </row>
    <row r="6" spans="1:47" ht="15.75" customHeight="1">
      <c r="A6" s="390" t="s">
        <v>122</v>
      </c>
      <c r="B6" s="390" t="s">
        <v>501</v>
      </c>
      <c r="C6" s="390" t="s">
        <v>3793</v>
      </c>
      <c r="D6" s="299" t="s">
        <v>3794</v>
      </c>
      <c r="E6" s="9" t="s">
        <v>19</v>
      </c>
      <c r="F6" s="9" t="s">
        <v>38</v>
      </c>
      <c r="G6" s="293" t="s">
        <v>39</v>
      </c>
      <c r="H6" s="334" t="s">
        <v>218</v>
      </c>
      <c r="I6" s="29" t="s">
        <v>41</v>
      </c>
      <c r="J6" s="9" t="s">
        <v>41</v>
      </c>
      <c r="K6" s="9" t="s">
        <v>41</v>
      </c>
      <c r="L6" s="9" t="s">
        <v>41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40</v>
      </c>
      <c r="R6" s="392">
        <v>8.0000000000000002E-3</v>
      </c>
      <c r="S6" s="33"/>
      <c r="T6" s="33"/>
      <c r="U6" s="7" t="s">
        <v>264</v>
      </c>
      <c r="V6" s="6" t="s">
        <v>3153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>
        <v>0</v>
      </c>
    </row>
    <row r="7" spans="1:47" ht="15.75" customHeight="1">
      <c r="A7" s="390" t="s">
        <v>122</v>
      </c>
      <c r="B7" s="390" t="s">
        <v>575</v>
      </c>
      <c r="C7" s="390" t="s">
        <v>3795</v>
      </c>
      <c r="D7" s="299" t="s">
        <v>3796</v>
      </c>
      <c r="E7" s="9" t="s">
        <v>19</v>
      </c>
      <c r="F7" s="9" t="s">
        <v>38</v>
      </c>
      <c r="G7" s="293" t="s">
        <v>446</v>
      </c>
      <c r="H7" s="334" t="s">
        <v>218</v>
      </c>
      <c r="I7" s="29" t="s">
        <v>41</v>
      </c>
      <c r="J7" s="9" t="s">
        <v>3787</v>
      </c>
      <c r="K7" s="9" t="s">
        <v>3788</v>
      </c>
      <c r="L7" s="9" t="s">
        <v>3788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40</v>
      </c>
      <c r="R7" s="392">
        <v>8.0000000000000002E-3</v>
      </c>
      <c r="S7" s="28"/>
      <c r="T7" s="33"/>
      <c r="U7" s="7" t="s">
        <v>264</v>
      </c>
      <c r="V7" s="6" t="s">
        <v>38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>
        <v>0</v>
      </c>
    </row>
    <row r="8" spans="1:47" ht="15.75" customHeight="1">
      <c r="A8" s="390" t="s">
        <v>122</v>
      </c>
      <c r="B8" s="394" t="s">
        <v>3797</v>
      </c>
      <c r="C8" s="394" t="s">
        <v>3798</v>
      </c>
      <c r="D8" s="299" t="s">
        <v>3799</v>
      </c>
      <c r="E8" s="9" t="s">
        <v>3785</v>
      </c>
      <c r="F8" s="9" t="s">
        <v>31</v>
      </c>
      <c r="G8" s="293" t="s">
        <v>3786</v>
      </c>
      <c r="H8" s="334" t="s">
        <v>218</v>
      </c>
      <c r="I8" s="29" t="s">
        <v>41</v>
      </c>
      <c r="J8" s="9" t="s">
        <v>41</v>
      </c>
      <c r="K8" s="9" t="s">
        <v>3800</v>
      </c>
      <c r="L8" s="9" t="s">
        <v>3800</v>
      </c>
      <c r="M8" s="9"/>
      <c r="N8" s="9" t="str">
        <f t="shared" si="0"/>
        <v>Não</v>
      </c>
      <c r="O8" s="299"/>
      <c r="P8" s="391">
        <v>45450</v>
      </c>
      <c r="Q8" s="7" t="s">
        <v>40</v>
      </c>
      <c r="R8" s="392"/>
      <c r="S8" s="33"/>
      <c r="T8" s="33"/>
      <c r="U8" s="7" t="s">
        <v>264</v>
      </c>
      <c r="V8" s="6" t="s">
        <v>3153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>
        <v>0</v>
      </c>
    </row>
    <row r="9" spans="1:47" ht="15.75" customHeight="1">
      <c r="A9" s="390" t="s">
        <v>122</v>
      </c>
      <c r="B9" s="395">
        <v>218056950018</v>
      </c>
      <c r="C9" s="28" t="s">
        <v>3801</v>
      </c>
      <c r="D9" s="159" t="s">
        <v>3802</v>
      </c>
      <c r="E9" s="9" t="s">
        <v>110</v>
      </c>
      <c r="F9" s="9" t="s">
        <v>38</v>
      </c>
      <c r="G9" s="293" t="s">
        <v>217</v>
      </c>
      <c r="H9" s="334" t="s">
        <v>245</v>
      </c>
      <c r="I9" s="29" t="s">
        <v>41</v>
      </c>
      <c r="J9" s="9" t="s">
        <v>3787</v>
      </c>
      <c r="K9" s="9" t="s">
        <v>3788</v>
      </c>
      <c r="L9" s="9" t="s">
        <v>3788</v>
      </c>
      <c r="M9" s="9"/>
      <c r="N9" s="9" t="str">
        <f t="shared" si="0"/>
        <v>Não</v>
      </c>
      <c r="O9" s="391">
        <v>45405</v>
      </c>
      <c r="P9" s="299"/>
      <c r="Q9" s="7" t="s">
        <v>40</v>
      </c>
      <c r="R9" s="392">
        <v>8.0000000000000002E-3</v>
      </c>
      <c r="S9" s="33"/>
      <c r="T9" s="33"/>
      <c r="U9" s="7" t="s">
        <v>264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>
        <v>0</v>
      </c>
    </row>
    <row r="10" spans="1:47" ht="15.75" customHeight="1">
      <c r="A10" s="390" t="s">
        <v>122</v>
      </c>
      <c r="B10" s="396" t="s">
        <v>101</v>
      </c>
      <c r="C10" s="397" t="s">
        <v>97</v>
      </c>
      <c r="D10" s="43" t="s">
        <v>3803</v>
      </c>
      <c r="E10" s="9" t="s">
        <v>19</v>
      </c>
      <c r="F10" s="9" t="s">
        <v>38</v>
      </c>
      <c r="G10" s="293" t="s">
        <v>99</v>
      </c>
      <c r="H10" s="334" t="s">
        <v>245</v>
      </c>
      <c r="I10" s="29" t="s">
        <v>41</v>
      </c>
      <c r="J10" s="9" t="s">
        <v>3787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40</v>
      </c>
      <c r="R10" s="392">
        <v>8.0000000000000002E-3</v>
      </c>
      <c r="S10" s="33"/>
      <c r="T10" s="33"/>
      <c r="U10" s="7" t="s">
        <v>220</v>
      </c>
      <c r="V10" s="398" t="s">
        <v>38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122</v>
      </c>
      <c r="B11" s="390" t="s">
        <v>975</v>
      </c>
      <c r="C11" s="390" t="s">
        <v>972</v>
      </c>
      <c r="D11" s="299" t="s">
        <v>3804</v>
      </c>
      <c r="E11" s="9" t="s">
        <v>19</v>
      </c>
      <c r="F11" s="9" t="s">
        <v>38</v>
      </c>
      <c r="G11" s="293" t="s">
        <v>39</v>
      </c>
      <c r="H11" s="334" t="s">
        <v>218</v>
      </c>
      <c r="I11" s="29" t="s">
        <v>41</v>
      </c>
      <c r="J11" s="9" t="s">
        <v>41</v>
      </c>
      <c r="K11" s="9" t="s">
        <v>41</v>
      </c>
      <c r="L11" s="9" t="s">
        <v>41</v>
      </c>
      <c r="M11" s="9"/>
      <c r="N11" s="9" t="str">
        <f t="shared" si="0"/>
        <v>Não</v>
      </c>
      <c r="O11" s="391"/>
      <c r="P11" s="391">
        <v>45083</v>
      </c>
      <c r="Q11" s="7" t="s">
        <v>40</v>
      </c>
      <c r="R11" s="392">
        <v>8.0000000000000002E-3</v>
      </c>
      <c r="S11" s="33"/>
      <c r="T11" s="33"/>
      <c r="U11" s="7" t="s">
        <v>220</v>
      </c>
      <c r="V11" s="6" t="s">
        <v>38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>
        <v>0</v>
      </c>
    </row>
    <row r="12" spans="1:47" ht="15.75" customHeight="1">
      <c r="A12" s="390" t="s">
        <v>122</v>
      </c>
      <c r="B12" s="390" t="s">
        <v>3805</v>
      </c>
      <c r="C12" s="390" t="s">
        <v>3806</v>
      </c>
      <c r="D12" s="299" t="s">
        <v>3807</v>
      </c>
      <c r="E12" s="9" t="s">
        <v>3785</v>
      </c>
      <c r="F12" s="9" t="s">
        <v>31</v>
      </c>
      <c r="G12" s="293" t="s">
        <v>3786</v>
      </c>
      <c r="H12" s="334" t="s">
        <v>218</v>
      </c>
      <c r="I12" s="29" t="s">
        <v>41</v>
      </c>
      <c r="J12" s="9" t="s">
        <v>41</v>
      </c>
      <c r="K12" s="9" t="s">
        <v>3800</v>
      </c>
      <c r="L12" s="9" t="s">
        <v>3800</v>
      </c>
      <c r="M12" s="9"/>
      <c r="N12" s="9" t="str">
        <f t="shared" si="0"/>
        <v>Não</v>
      </c>
      <c r="O12" s="299"/>
      <c r="P12" s="391">
        <v>45450</v>
      </c>
      <c r="Q12" s="7" t="s">
        <v>40</v>
      </c>
      <c r="R12" s="392"/>
      <c r="S12" s="69"/>
      <c r="T12" s="69"/>
      <c r="U12" s="7" t="s">
        <v>264</v>
      </c>
      <c r="V12" s="6" t="s">
        <v>3153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>
        <v>0</v>
      </c>
    </row>
    <row r="13" spans="1:47" ht="15.75" customHeight="1">
      <c r="A13" s="122" t="s">
        <v>122</v>
      </c>
      <c r="B13" s="390" t="s">
        <v>3808</v>
      </c>
      <c r="C13" s="390" t="s">
        <v>3809</v>
      </c>
      <c r="D13" s="292" t="s">
        <v>3810</v>
      </c>
      <c r="E13" s="9" t="s">
        <v>3785</v>
      </c>
      <c r="F13" s="9" t="s">
        <v>31</v>
      </c>
      <c r="G13" s="293" t="s">
        <v>3786</v>
      </c>
      <c r="H13" s="334" t="s">
        <v>227</v>
      </c>
      <c r="I13" s="29" t="s">
        <v>41</v>
      </c>
      <c r="J13" s="9" t="s">
        <v>3787</v>
      </c>
      <c r="K13" s="9" t="s">
        <v>3788</v>
      </c>
      <c r="L13" s="9" t="s">
        <v>3788</v>
      </c>
      <c r="M13" s="9"/>
      <c r="N13" s="9" t="str">
        <f t="shared" si="0"/>
        <v>Não</v>
      </c>
      <c r="O13" s="387">
        <v>45084</v>
      </c>
      <c r="P13" s="292"/>
      <c r="Q13" s="6" t="s">
        <v>40</v>
      </c>
      <c r="R13" s="388">
        <v>7.4999999999999997E-3</v>
      </c>
      <c r="S13" s="235"/>
      <c r="T13" s="235"/>
      <c r="U13" s="6" t="s">
        <v>264</v>
      </c>
      <c r="V13" s="6" t="s">
        <v>3153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>
        <v>0</v>
      </c>
    </row>
    <row r="14" spans="1:47" ht="15.75" customHeight="1">
      <c r="A14" s="122" t="s">
        <v>122</v>
      </c>
      <c r="B14" s="390" t="s">
        <v>3811</v>
      </c>
      <c r="C14" s="390" t="s">
        <v>3812</v>
      </c>
      <c r="D14" s="399" t="s">
        <v>3813</v>
      </c>
      <c r="E14" s="9" t="s">
        <v>3814</v>
      </c>
      <c r="F14" s="9" t="s">
        <v>124</v>
      </c>
      <c r="G14" s="9" t="s">
        <v>125</v>
      </c>
      <c r="H14" s="334" t="s">
        <v>227</v>
      </c>
      <c r="I14" s="29" t="s">
        <v>41</v>
      </c>
      <c r="J14" s="9" t="s">
        <v>3787</v>
      </c>
      <c r="K14" s="9" t="s">
        <v>3788</v>
      </c>
      <c r="L14" s="9" t="s">
        <v>3788</v>
      </c>
      <c r="M14" s="9"/>
      <c r="N14" s="9" t="str">
        <f t="shared" si="0"/>
        <v>Não</v>
      </c>
      <c r="O14" s="387">
        <v>45231</v>
      </c>
      <c r="P14" s="292"/>
      <c r="Q14" s="6" t="s">
        <v>40</v>
      </c>
      <c r="R14" s="388">
        <v>8.9999999999999993E-3</v>
      </c>
      <c r="S14" s="235"/>
      <c r="T14" s="235"/>
      <c r="U14" s="6" t="s">
        <v>220</v>
      </c>
      <c r="V14" s="6" t="s">
        <v>3153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>
        <v>111525.86</v>
      </c>
    </row>
    <row r="15" spans="1:47" ht="15.75" customHeight="1">
      <c r="A15" s="122" t="s">
        <v>122</v>
      </c>
      <c r="B15" s="304" t="s">
        <v>133</v>
      </c>
      <c r="C15" s="390" t="s">
        <v>128</v>
      </c>
      <c r="D15" s="399" t="s">
        <v>3815</v>
      </c>
      <c r="E15" s="9" t="s">
        <v>19</v>
      </c>
      <c r="F15" s="9" t="s">
        <v>31</v>
      </c>
      <c r="G15" s="9" t="s">
        <v>130</v>
      </c>
      <c r="H15" s="334" t="s">
        <v>245</v>
      </c>
      <c r="I15" s="29" t="s">
        <v>41</v>
      </c>
      <c r="J15" s="9" t="s">
        <v>3787</v>
      </c>
      <c r="K15" s="9" t="s">
        <v>3788</v>
      </c>
      <c r="L15" s="9" t="s">
        <v>3788</v>
      </c>
      <c r="M15" s="9" t="s">
        <v>3788</v>
      </c>
      <c r="N15" s="9" t="str">
        <f t="shared" si="0"/>
        <v>Não</v>
      </c>
      <c r="O15" s="387">
        <v>45572</v>
      </c>
      <c r="P15" s="292"/>
      <c r="Q15" s="6" t="s">
        <v>40</v>
      </c>
      <c r="R15" s="388">
        <v>8.0000000000000002E-3</v>
      </c>
      <c r="S15" s="235"/>
      <c r="T15" s="235"/>
      <c r="U15" s="6" t="s">
        <v>220</v>
      </c>
      <c r="V15" s="6" t="s">
        <v>134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>
        <v>0</v>
      </c>
    </row>
    <row r="16" spans="1:47" ht="15.75" customHeight="1">
      <c r="A16" s="122" t="s">
        <v>122</v>
      </c>
      <c r="B16" s="354" t="s">
        <v>3389</v>
      </c>
      <c r="C16" s="390" t="s">
        <v>3816</v>
      </c>
      <c r="D16" s="292" t="s">
        <v>3817</v>
      </c>
      <c r="E16" s="9" t="s">
        <v>19</v>
      </c>
      <c r="F16" s="9" t="s">
        <v>38</v>
      </c>
      <c r="G16" s="293" t="s">
        <v>19</v>
      </c>
      <c r="H16" s="334" t="s">
        <v>227</v>
      </c>
      <c r="I16" s="29" t="s">
        <v>41</v>
      </c>
      <c r="J16" s="9" t="s">
        <v>3787</v>
      </c>
      <c r="K16" s="9" t="s">
        <v>3788</v>
      </c>
      <c r="L16" s="9" t="s">
        <v>3788</v>
      </c>
      <c r="M16" s="9"/>
      <c r="N16" s="9" t="str">
        <f t="shared" si="0"/>
        <v>Não</v>
      </c>
      <c r="O16" s="387">
        <v>45052</v>
      </c>
      <c r="P16" s="292"/>
      <c r="Q16" s="6" t="s">
        <v>40</v>
      </c>
      <c r="R16" s="388">
        <v>8.0000000000000002E-3</v>
      </c>
      <c r="S16" s="108"/>
      <c r="T16" s="108"/>
      <c r="U16" s="6" t="s">
        <v>220</v>
      </c>
      <c r="V16" s="6" t="s">
        <v>3153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>
        <v>72634.62</v>
      </c>
    </row>
    <row r="17" spans="1:47" ht="15.75" customHeight="1">
      <c r="A17" s="390" t="s">
        <v>122</v>
      </c>
      <c r="B17" s="390" t="s">
        <v>1993</v>
      </c>
      <c r="C17" s="390" t="s">
        <v>1990</v>
      </c>
      <c r="D17" s="399" t="s">
        <v>3818</v>
      </c>
      <c r="E17" s="9" t="s">
        <v>19</v>
      </c>
      <c r="F17" s="9" t="s">
        <v>38</v>
      </c>
      <c r="G17" s="293" t="s">
        <v>446</v>
      </c>
      <c r="H17" s="334" t="s">
        <v>218</v>
      </c>
      <c r="I17" s="29" t="s">
        <v>41</v>
      </c>
      <c r="J17" s="9" t="s">
        <v>3787</v>
      </c>
      <c r="K17" s="9" t="s">
        <v>3788</v>
      </c>
      <c r="L17" s="9" t="s">
        <v>3788</v>
      </c>
      <c r="M17" s="9"/>
      <c r="N17" s="9" t="str">
        <f t="shared" si="0"/>
        <v>Não</v>
      </c>
      <c r="O17" s="391">
        <v>45215</v>
      </c>
      <c r="P17" s="391">
        <v>45602</v>
      </c>
      <c r="Q17" s="7" t="s">
        <v>40</v>
      </c>
      <c r="R17" s="392">
        <v>8.0000000000000002E-3</v>
      </c>
      <c r="S17" s="33"/>
      <c r="T17" s="33"/>
      <c r="U17" s="7" t="s">
        <v>220</v>
      </c>
      <c r="V17" s="6" t="s">
        <v>38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>
        <v>0</v>
      </c>
    </row>
    <row r="18" spans="1:47" ht="15.75" customHeight="1">
      <c r="A18" s="122" t="s">
        <v>122</v>
      </c>
      <c r="B18" s="28" t="s">
        <v>2333</v>
      </c>
      <c r="C18" s="28" t="s">
        <v>2331</v>
      </c>
      <c r="D18" s="4" t="s">
        <v>3819</v>
      </c>
      <c r="E18" s="9" t="s">
        <v>110</v>
      </c>
      <c r="F18" s="9" t="s">
        <v>38</v>
      </c>
      <c r="G18" s="293" t="s">
        <v>217</v>
      </c>
      <c r="H18" s="334" t="s">
        <v>245</v>
      </c>
      <c r="I18" s="29" t="s">
        <v>41</v>
      </c>
      <c r="J18" s="9" t="s">
        <v>3787</v>
      </c>
      <c r="K18" s="9" t="s">
        <v>3788</v>
      </c>
      <c r="L18" s="9" t="s">
        <v>3788</v>
      </c>
      <c r="M18" s="9"/>
      <c r="N18" s="9" t="str">
        <f t="shared" si="0"/>
        <v>Não</v>
      </c>
      <c r="O18" s="387">
        <v>45314</v>
      </c>
      <c r="P18" s="292"/>
      <c r="Q18" s="6" t="s">
        <v>40</v>
      </c>
      <c r="R18" s="388">
        <v>8.0000000000000002E-3</v>
      </c>
      <c r="S18" s="108"/>
      <c r="T18" s="108"/>
      <c r="U18" s="6" t="s">
        <v>220</v>
      </c>
      <c r="V18" s="6" t="s">
        <v>38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>
        <v>0</v>
      </c>
    </row>
    <row r="19" spans="1:47" ht="15.75" customHeight="1">
      <c r="A19" s="122" t="s">
        <v>122</v>
      </c>
      <c r="B19" s="28" t="s">
        <v>3820</v>
      </c>
      <c r="C19" s="28" t="s">
        <v>3821</v>
      </c>
      <c r="D19" s="40" t="s">
        <v>3822</v>
      </c>
      <c r="E19" s="9" t="s">
        <v>19</v>
      </c>
      <c r="F19" s="9" t="s">
        <v>38</v>
      </c>
      <c r="G19" s="293" t="s">
        <v>446</v>
      </c>
      <c r="H19" s="334" t="s">
        <v>218</v>
      </c>
      <c r="I19" s="29" t="s">
        <v>41</v>
      </c>
      <c r="J19" s="9" t="s">
        <v>3787</v>
      </c>
      <c r="K19" s="9" t="s">
        <v>3788</v>
      </c>
      <c r="L19" s="9" t="s">
        <v>3788</v>
      </c>
      <c r="M19" s="9"/>
      <c r="N19" s="9" t="str">
        <f t="shared" si="0"/>
        <v>Não</v>
      </c>
      <c r="O19" s="387">
        <v>45329</v>
      </c>
      <c r="P19" s="387">
        <v>45604</v>
      </c>
      <c r="Q19" s="6" t="s">
        <v>40</v>
      </c>
      <c r="R19" s="388">
        <v>8.0000000000000002E-3</v>
      </c>
      <c r="S19" s="108"/>
      <c r="T19" s="108"/>
      <c r="U19" s="6" t="s">
        <v>220</v>
      </c>
      <c r="V19" s="6" t="s">
        <v>3153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>
        <v>0</v>
      </c>
    </row>
    <row r="20" spans="1:47" ht="15.75" customHeight="1">
      <c r="A20" s="104" t="s">
        <v>122</v>
      </c>
      <c r="B20" s="390" t="s">
        <v>2419</v>
      </c>
      <c r="C20" s="390" t="s">
        <v>3823</v>
      </c>
      <c r="D20" s="292" t="s">
        <v>3824</v>
      </c>
      <c r="E20" s="9" t="s">
        <v>19</v>
      </c>
      <c r="F20" s="9" t="s">
        <v>38</v>
      </c>
      <c r="G20" s="293" t="s">
        <v>99</v>
      </c>
      <c r="H20" s="334" t="s">
        <v>227</v>
      </c>
      <c r="I20" s="29" t="s">
        <v>41</v>
      </c>
      <c r="J20" s="9" t="s">
        <v>3825</v>
      </c>
      <c r="K20" s="9" t="s">
        <v>3800</v>
      </c>
      <c r="L20" s="9" t="s">
        <v>3800</v>
      </c>
      <c r="M20" s="9"/>
      <c r="N20" s="9" t="str">
        <f t="shared" si="0"/>
        <v>Não</v>
      </c>
      <c r="O20" s="292"/>
      <c r="P20" s="292"/>
      <c r="Q20" s="6" t="s">
        <v>40</v>
      </c>
      <c r="R20" s="388"/>
      <c r="S20" s="108"/>
      <c r="T20" s="400"/>
      <c r="U20" s="6" t="s">
        <v>220</v>
      </c>
      <c r="V20" s="6" t="s">
        <v>38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>
        <v>643759.87</v>
      </c>
    </row>
    <row r="21" spans="1:47" ht="15.75" customHeight="1">
      <c r="A21" s="122" t="s">
        <v>122</v>
      </c>
      <c r="B21" s="390" t="s">
        <v>3153</v>
      </c>
      <c r="C21" s="390" t="s">
        <v>3826</v>
      </c>
      <c r="D21" s="292" t="s">
        <v>3827</v>
      </c>
      <c r="E21" s="9" t="s">
        <v>19</v>
      </c>
      <c r="F21" s="9" t="s">
        <v>38</v>
      </c>
      <c r="G21" s="293" t="s">
        <v>39</v>
      </c>
      <c r="H21" s="334" t="s">
        <v>239</v>
      </c>
      <c r="I21" s="29" t="s">
        <v>41</v>
      </c>
      <c r="J21" s="9" t="s">
        <v>3787</v>
      </c>
      <c r="K21" s="9" t="s">
        <v>3788</v>
      </c>
      <c r="L21" s="9" t="s">
        <v>3788</v>
      </c>
      <c r="M21" s="9"/>
      <c r="N21" s="9" t="str">
        <f t="shared" si="0"/>
        <v>Não</v>
      </c>
      <c r="O21" s="387">
        <v>44944</v>
      </c>
      <c r="P21" s="292"/>
      <c r="Q21" s="6" t="s">
        <v>40</v>
      </c>
      <c r="R21" s="388">
        <v>8.0000000000000002E-3</v>
      </c>
      <c r="S21" s="78"/>
      <c r="T21" s="14" t="s">
        <v>3828</v>
      </c>
      <c r="U21" s="6" t="s">
        <v>264</v>
      </c>
      <c r="V21" s="6" t="s">
        <v>3153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>
        <v>298395.06</v>
      </c>
    </row>
    <row r="22" spans="1:47" ht="15.75" customHeight="1">
      <c r="A22" s="122" t="s">
        <v>122</v>
      </c>
      <c r="B22" s="390" t="s">
        <v>3153</v>
      </c>
      <c r="C22" s="390" t="s">
        <v>3829</v>
      </c>
      <c r="D22" s="292" t="s">
        <v>3830</v>
      </c>
      <c r="E22" s="9" t="s">
        <v>25</v>
      </c>
      <c r="F22" s="9" t="s">
        <v>955</v>
      </c>
      <c r="G22" s="293" t="s">
        <v>3831</v>
      </c>
      <c r="H22" s="334" t="s">
        <v>245</v>
      </c>
      <c r="I22" s="29" t="s">
        <v>41</v>
      </c>
      <c r="J22" s="9" t="s">
        <v>3787</v>
      </c>
      <c r="K22" s="9" t="s">
        <v>3788</v>
      </c>
      <c r="L22" s="9" t="s">
        <v>3788</v>
      </c>
      <c r="M22" s="9" t="s">
        <v>3788</v>
      </c>
      <c r="N22" s="9" t="str">
        <f t="shared" si="0"/>
        <v>Não</v>
      </c>
      <c r="O22" s="387">
        <v>45558</v>
      </c>
      <c r="P22" s="292"/>
      <c r="Q22" s="6" t="s">
        <v>40</v>
      </c>
      <c r="R22" s="388">
        <v>8.0000000000000002E-3</v>
      </c>
      <c r="S22" s="78"/>
      <c r="T22" s="14"/>
      <c r="U22" s="6" t="s">
        <v>264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>
        <v>76781.98</v>
      </c>
    </row>
    <row r="23" spans="1:47" ht="15.75" customHeight="1">
      <c r="A23" s="122" t="s">
        <v>122</v>
      </c>
      <c r="B23" s="104" t="s">
        <v>3832</v>
      </c>
      <c r="C23" s="104" t="s">
        <v>3833</v>
      </c>
      <c r="D23" s="292" t="s">
        <v>3834</v>
      </c>
      <c r="E23" s="9" t="s">
        <v>19</v>
      </c>
      <c r="F23" s="9" t="s">
        <v>38</v>
      </c>
      <c r="G23" s="293" t="s">
        <v>446</v>
      </c>
      <c r="H23" s="334" t="s">
        <v>218</v>
      </c>
      <c r="I23" s="29" t="s">
        <v>41</v>
      </c>
      <c r="J23" s="9" t="s">
        <v>3787</v>
      </c>
      <c r="K23" s="9" t="s">
        <v>3788</v>
      </c>
      <c r="L23" s="9" t="s">
        <v>3788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40</v>
      </c>
      <c r="R23" s="388">
        <v>8.0000000000000002E-3</v>
      </c>
      <c r="S23" s="108"/>
      <c r="T23" s="108"/>
      <c r="U23" s="6" t="s">
        <v>220</v>
      </c>
      <c r="V23" s="6" t="s">
        <v>3153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>
        <v>0</v>
      </c>
    </row>
    <row r="24" spans="1:47" ht="15.75" customHeight="1">
      <c r="A24" s="390" t="s">
        <v>122</v>
      </c>
      <c r="B24" s="390" t="s">
        <v>2728</v>
      </c>
      <c r="C24" s="390" t="s">
        <v>2726</v>
      </c>
      <c r="D24" s="299" t="s">
        <v>3835</v>
      </c>
      <c r="E24" s="9" t="s">
        <v>19</v>
      </c>
      <c r="F24" s="9" t="s">
        <v>38</v>
      </c>
      <c r="G24" s="293" t="s">
        <v>39</v>
      </c>
      <c r="H24" s="334" t="s">
        <v>218</v>
      </c>
      <c r="I24" s="29" t="s">
        <v>41</v>
      </c>
      <c r="J24" s="9" t="s">
        <v>41</v>
      </c>
      <c r="K24" s="9" t="s">
        <v>41</v>
      </c>
      <c r="L24" s="9" t="s">
        <v>41</v>
      </c>
      <c r="M24" s="9"/>
      <c r="N24" s="9" t="str">
        <f t="shared" si="0"/>
        <v>Não</v>
      </c>
      <c r="O24" s="299"/>
      <c r="P24" s="391">
        <v>45083</v>
      </c>
      <c r="Q24" s="7" t="s">
        <v>40</v>
      </c>
      <c r="R24" s="392">
        <v>8.0000000000000002E-3</v>
      </c>
      <c r="S24" s="47"/>
      <c r="T24" s="33"/>
      <c r="U24" s="7" t="s">
        <v>220</v>
      </c>
      <c r="V24" s="6" t="s">
        <v>38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>
        <v>0</v>
      </c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2953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1505152.1</v>
      </c>
    </row>
    <row r="27" spans="1:47" ht="15.75" customHeight="1">
      <c r="A27" s="316"/>
      <c r="B27" s="317"/>
      <c r="C27" s="317" t="s">
        <v>2954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2955</v>
      </c>
      <c r="D28" s="318">
        <f>COUNTIF(H:H,"Encerrado")</f>
        <v>9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2956</v>
      </c>
      <c r="D29" s="326">
        <f>COUNTIF(H:H,"Pode Operar")</f>
        <v>6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C2:AG24" xr:uid="{8666C006-059C-4326-AE83-E6E24A95460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166</v>
      </c>
      <c r="B1" s="652"/>
      <c r="C1" s="652"/>
      <c r="D1" s="652"/>
      <c r="E1" s="652"/>
      <c r="F1" s="653"/>
      <c r="G1" s="654" t="s">
        <v>168</v>
      </c>
      <c r="H1" s="653"/>
      <c r="I1" s="651" t="s">
        <v>166</v>
      </c>
      <c r="J1" s="652"/>
      <c r="K1" s="652"/>
      <c r="L1" s="652"/>
      <c r="M1" s="652"/>
      <c r="N1" s="653"/>
      <c r="O1" s="228" t="s">
        <v>2958</v>
      </c>
      <c r="P1" s="383" t="s">
        <v>2957</v>
      </c>
      <c r="Q1" s="659" t="s">
        <v>169</v>
      </c>
      <c r="R1" s="652"/>
      <c r="S1" s="652"/>
      <c r="T1" s="652"/>
      <c r="U1" s="652"/>
      <c r="V1" s="653"/>
      <c r="W1" s="230" t="s">
        <v>170</v>
      </c>
      <c r="X1" s="230" t="s">
        <v>170</v>
      </c>
      <c r="Y1" s="230" t="s">
        <v>170</v>
      </c>
      <c r="Z1" s="230" t="s">
        <v>170</v>
      </c>
    </row>
    <row r="2" spans="1:26" ht="25.5">
      <c r="A2" s="1" t="s">
        <v>2</v>
      </c>
      <c r="B2" s="1" t="s">
        <v>171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173</v>
      </c>
      <c r="H2" s="1" t="s">
        <v>174</v>
      </c>
      <c r="I2" s="1" t="s">
        <v>3778</v>
      </c>
      <c r="J2" s="1" t="s">
        <v>175</v>
      </c>
      <c r="K2" s="384" t="s">
        <v>176</v>
      </c>
      <c r="L2" s="384" t="s">
        <v>177</v>
      </c>
      <c r="M2" s="384" t="s">
        <v>8</v>
      </c>
      <c r="N2" s="385" t="s">
        <v>178</v>
      </c>
      <c r="O2" s="2" t="s">
        <v>3772</v>
      </c>
      <c r="P2" s="2" t="s">
        <v>180</v>
      </c>
      <c r="Q2" s="1" t="s">
        <v>181</v>
      </c>
      <c r="R2" s="384" t="s">
        <v>13</v>
      </c>
      <c r="S2" s="1" t="s">
        <v>12</v>
      </c>
      <c r="T2" s="1" t="s">
        <v>182</v>
      </c>
      <c r="U2" s="1" t="s">
        <v>14</v>
      </c>
      <c r="V2" s="1" t="s">
        <v>185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14" t="s">
        <v>37</v>
      </c>
      <c r="B3" s="41" t="s">
        <v>815</v>
      </c>
      <c r="C3" s="6" t="s">
        <v>3836</v>
      </c>
      <c r="D3" s="9" t="s">
        <v>19</v>
      </c>
      <c r="E3" s="9" t="s">
        <v>38</v>
      </c>
      <c r="F3" s="9" t="s">
        <v>99</v>
      </c>
      <c r="G3" s="334" t="s">
        <v>245</v>
      </c>
      <c r="H3" s="29" t="s">
        <v>41</v>
      </c>
      <c r="I3" s="9" t="s">
        <v>3787</v>
      </c>
      <c r="J3" s="9" t="str">
        <f>IF(O3=0,"Não","Sim")</f>
        <v>Não</v>
      </c>
      <c r="K3" s="107">
        <v>45484</v>
      </c>
      <c r="L3" s="6"/>
      <c r="M3" s="6" t="s">
        <v>40</v>
      </c>
      <c r="N3" s="10">
        <v>0.01</v>
      </c>
      <c r="O3" s="108"/>
      <c r="P3" s="108"/>
      <c r="Q3" s="6" t="s">
        <v>220</v>
      </c>
      <c r="R3" s="6" t="s">
        <v>38</v>
      </c>
      <c r="S3" s="41" t="s">
        <v>817</v>
      </c>
      <c r="T3" s="29" t="e">
        <f t="shared" ref="T3:T4" ca="1" si="0">_xludf.IFS(H:H="Encerrado","Encerrado",COUNTBLANK(AE3:AP3)&gt;0,"Ativo",SUM(AE3:AP3)=0,"Inativo",SUM(AE3:AP3)&gt;0,"Ativo")</f>
        <v>#NAME?</v>
      </c>
      <c r="U3" s="6" t="s">
        <v>32</v>
      </c>
      <c r="V3" s="6"/>
      <c r="W3" s="402">
        <v>183280.25</v>
      </c>
      <c r="X3" s="402">
        <v>188236.87</v>
      </c>
      <c r="Y3" s="402">
        <v>130068.69</v>
      </c>
      <c r="Z3" s="402">
        <v>126893.18</v>
      </c>
    </row>
    <row r="4" spans="1:26" ht="15.75" customHeight="1">
      <c r="A4" s="14" t="s">
        <v>37</v>
      </c>
      <c r="B4" s="88" t="s">
        <v>1341</v>
      </c>
      <c r="C4" s="7" t="s">
        <v>3837</v>
      </c>
      <c r="D4" s="9" t="s">
        <v>19</v>
      </c>
      <c r="E4" s="9" t="s">
        <v>38</v>
      </c>
      <c r="F4" s="9" t="s">
        <v>99</v>
      </c>
      <c r="G4" s="334" t="s">
        <v>245</v>
      </c>
      <c r="H4" s="29" t="s">
        <v>41</v>
      </c>
      <c r="I4" s="9" t="s">
        <v>3787</v>
      </c>
      <c r="J4" s="9" t="s">
        <v>258</v>
      </c>
      <c r="K4" s="30">
        <v>45489</v>
      </c>
      <c r="L4" s="7"/>
      <c r="M4" s="7" t="s">
        <v>40</v>
      </c>
      <c r="N4" s="31">
        <v>0.01</v>
      </c>
      <c r="O4" s="33"/>
      <c r="P4" s="33"/>
      <c r="Q4" s="7" t="s">
        <v>220</v>
      </c>
      <c r="R4" s="6" t="s">
        <v>38</v>
      </c>
      <c r="S4" s="88" t="s">
        <v>1343</v>
      </c>
      <c r="T4" s="29" t="e">
        <f t="shared" ca="1" si="0"/>
        <v>#NAME?</v>
      </c>
      <c r="U4" s="7" t="s">
        <v>32</v>
      </c>
      <c r="V4" s="7"/>
      <c r="W4" s="403">
        <v>514810.92</v>
      </c>
      <c r="X4" s="402">
        <v>529442.29</v>
      </c>
      <c r="Y4" s="402">
        <v>536779.39</v>
      </c>
      <c r="Z4" s="402">
        <v>525733.26</v>
      </c>
    </row>
    <row r="5" spans="1:26" ht="15.75" customHeight="1">
      <c r="A5" s="14"/>
      <c r="B5" s="28"/>
      <c r="C5" s="4"/>
      <c r="D5" s="9"/>
      <c r="E5" s="9"/>
      <c r="F5" s="9"/>
      <c r="G5" s="334"/>
      <c r="H5" s="29"/>
      <c r="I5" s="9"/>
      <c r="J5" s="9"/>
      <c r="K5" s="30"/>
      <c r="L5" s="7"/>
      <c r="M5" s="7"/>
      <c r="N5" s="31"/>
      <c r="O5" s="33"/>
      <c r="P5" s="33"/>
      <c r="Q5" s="7"/>
      <c r="R5" s="6"/>
      <c r="S5" s="88"/>
      <c r="T5" s="29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2953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652626.43999999994</v>
      </c>
    </row>
    <row r="9" spans="1:26" ht="15.75" customHeight="1">
      <c r="A9" s="316"/>
      <c r="B9" s="317" t="s">
        <v>2954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2955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2956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B2:W5" xr:uid="{CA47B183-5808-47E2-AA45-26AEEBEA0D3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166</v>
      </c>
      <c r="B1" s="649"/>
      <c r="C1" s="649"/>
      <c r="D1" s="649"/>
      <c r="E1" s="649"/>
      <c r="F1" s="649"/>
      <c r="G1" s="650" t="s">
        <v>168</v>
      </c>
      <c r="H1" s="649"/>
      <c r="I1" s="648" t="s">
        <v>166</v>
      </c>
      <c r="J1" s="649"/>
      <c r="K1" s="649"/>
      <c r="L1" s="649"/>
      <c r="M1" s="649"/>
      <c r="N1" s="649"/>
      <c r="O1" s="649"/>
      <c r="P1" s="291" t="s">
        <v>2958</v>
      </c>
      <c r="Q1" s="22" t="s">
        <v>2957</v>
      </c>
      <c r="R1" s="656" t="s">
        <v>169</v>
      </c>
      <c r="S1" s="649"/>
      <c r="T1" s="649"/>
      <c r="U1" s="649"/>
      <c r="V1" s="649"/>
      <c r="W1" s="649"/>
      <c r="X1" s="660" t="s">
        <v>170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4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173</v>
      </c>
      <c r="H2" s="1" t="s">
        <v>174</v>
      </c>
      <c r="I2" s="1" t="s">
        <v>3779</v>
      </c>
      <c r="J2" s="1" t="s">
        <v>3780</v>
      </c>
      <c r="K2" s="1" t="s">
        <v>175</v>
      </c>
      <c r="L2" s="384" t="s">
        <v>176</v>
      </c>
      <c r="M2" s="384" t="s">
        <v>177</v>
      </c>
      <c r="N2" s="384" t="s">
        <v>8</v>
      </c>
      <c r="O2" s="385" t="s">
        <v>178</v>
      </c>
      <c r="P2" s="2" t="s">
        <v>3772</v>
      </c>
      <c r="Q2" s="2" t="s">
        <v>180</v>
      </c>
      <c r="R2" s="1" t="s">
        <v>181</v>
      </c>
      <c r="S2" s="1" t="s">
        <v>3838</v>
      </c>
      <c r="T2" s="384" t="s">
        <v>13</v>
      </c>
      <c r="U2" s="1" t="s">
        <v>182</v>
      </c>
      <c r="V2" s="1" t="s">
        <v>14</v>
      </c>
      <c r="W2" s="1" t="s">
        <v>185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3839</v>
      </c>
      <c r="B3" s="161" t="s">
        <v>3840</v>
      </c>
      <c r="C3" s="91" t="s">
        <v>3841</v>
      </c>
      <c r="D3" s="9" t="s">
        <v>19</v>
      </c>
      <c r="E3" s="9" t="s">
        <v>38</v>
      </c>
      <c r="F3" s="405" t="s">
        <v>39</v>
      </c>
      <c r="G3" s="334" t="s">
        <v>227</v>
      </c>
      <c r="H3" s="29" t="s">
        <v>41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40</v>
      </c>
      <c r="O3" s="392">
        <v>8.0000000000000002E-3</v>
      </c>
      <c r="P3" s="33"/>
      <c r="Q3" s="33"/>
      <c r="R3" s="7" t="s">
        <v>220</v>
      </c>
      <c r="S3" s="80" t="s">
        <v>501</v>
      </c>
      <c r="T3" s="6" t="s">
        <v>38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3839</v>
      </c>
      <c r="B4" s="406" t="s">
        <v>156</v>
      </c>
      <c r="C4" s="399" t="s">
        <v>3842</v>
      </c>
      <c r="D4" s="9" t="s">
        <v>19</v>
      </c>
      <c r="E4" s="9" t="s">
        <v>20</v>
      </c>
      <c r="F4" s="405" t="s">
        <v>290</v>
      </c>
      <c r="G4" s="334" t="s">
        <v>227</v>
      </c>
      <c r="H4" s="29" t="s">
        <v>41</v>
      </c>
      <c r="I4" s="9"/>
      <c r="J4" s="9"/>
      <c r="K4" s="9" t="str">
        <f t="shared" si="0"/>
        <v>Não</v>
      </c>
      <c r="L4" s="391"/>
      <c r="M4" s="391"/>
      <c r="N4" s="7" t="s">
        <v>40</v>
      </c>
      <c r="O4" s="392">
        <v>8.0000000000000002E-3</v>
      </c>
      <c r="P4" s="33"/>
      <c r="Q4" s="33"/>
      <c r="R4" s="7" t="s">
        <v>220</v>
      </c>
      <c r="S4" s="80" t="s">
        <v>1138</v>
      </c>
      <c r="T4" s="6" t="s">
        <v>94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3839</v>
      </c>
      <c r="B5" s="406" t="s">
        <v>156</v>
      </c>
      <c r="C5" s="399" t="s">
        <v>3842</v>
      </c>
      <c r="D5" s="9" t="s">
        <v>19</v>
      </c>
      <c r="E5" s="9" t="s">
        <v>20</v>
      </c>
      <c r="F5" s="405" t="s">
        <v>290</v>
      </c>
      <c r="G5" s="334" t="s">
        <v>245</v>
      </c>
      <c r="H5" s="29" t="s">
        <v>41</v>
      </c>
      <c r="I5" s="9"/>
      <c r="J5" s="9"/>
      <c r="K5" s="9" t="str">
        <f t="shared" si="0"/>
        <v>Não</v>
      </c>
      <c r="L5" s="391"/>
      <c r="M5" s="391"/>
      <c r="N5" s="7" t="s">
        <v>40</v>
      </c>
      <c r="O5" s="392">
        <v>8.0000000000000002E-3</v>
      </c>
      <c r="P5" s="33"/>
      <c r="Q5" s="33"/>
      <c r="R5" s="7" t="s">
        <v>220</v>
      </c>
      <c r="S5" s="80" t="s">
        <v>1138</v>
      </c>
      <c r="T5" s="6" t="s">
        <v>94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3839</v>
      </c>
      <c r="B6" s="80" t="s">
        <v>1844</v>
      </c>
      <c r="C6" s="91" t="s">
        <v>3843</v>
      </c>
      <c r="D6" s="9" t="s">
        <v>19</v>
      </c>
      <c r="E6" s="9" t="s">
        <v>20</v>
      </c>
      <c r="F6" s="405" t="s">
        <v>290</v>
      </c>
      <c r="G6" s="334" t="s">
        <v>227</v>
      </c>
      <c r="H6" s="29" t="s">
        <v>41</v>
      </c>
      <c r="I6" s="9"/>
      <c r="J6" s="9"/>
      <c r="K6" s="9" t="str">
        <f t="shared" si="0"/>
        <v>Não</v>
      </c>
      <c r="L6" s="391"/>
      <c r="M6" s="299"/>
      <c r="N6" s="7" t="s">
        <v>40</v>
      </c>
      <c r="O6" s="392">
        <v>8.0000000000000002E-3</v>
      </c>
      <c r="P6" s="33"/>
      <c r="Q6" s="33"/>
      <c r="R6" s="7" t="s">
        <v>220</v>
      </c>
      <c r="S6" s="80" t="s">
        <v>1847</v>
      </c>
      <c r="T6" s="6" t="s">
        <v>94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2953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2954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2955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2956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171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3844</v>
      </c>
      <c r="I1" s="408" t="s">
        <v>3845</v>
      </c>
      <c r="J1" s="409" t="s">
        <v>173</v>
      </c>
      <c r="K1" s="408" t="s">
        <v>3846</v>
      </c>
      <c r="L1" s="408" t="s">
        <v>3847</v>
      </c>
      <c r="M1" s="409" t="s">
        <v>176</v>
      </c>
      <c r="N1" s="408" t="s">
        <v>177</v>
      </c>
      <c r="O1" s="409" t="s">
        <v>8</v>
      </c>
      <c r="P1" s="410" t="s">
        <v>178</v>
      </c>
      <c r="Q1" s="411" t="s">
        <v>3848</v>
      </c>
      <c r="R1" s="412" t="s">
        <v>1122</v>
      </c>
      <c r="S1" s="408" t="s">
        <v>3849</v>
      </c>
      <c r="T1" s="408" t="s">
        <v>3850</v>
      </c>
      <c r="U1" s="409" t="s">
        <v>3851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3852</v>
      </c>
      <c r="BT1" s="414"/>
    </row>
    <row r="2" spans="1:72" ht="15.75" customHeight="1">
      <c r="A2" s="122" t="s">
        <v>34</v>
      </c>
      <c r="B2" s="104" t="s">
        <v>3853</v>
      </c>
      <c r="C2" s="161" t="s">
        <v>3854</v>
      </c>
      <c r="D2" s="299">
        <v>4926548</v>
      </c>
      <c r="E2" s="293" t="s">
        <v>19</v>
      </c>
      <c r="F2" s="293" t="s">
        <v>38</v>
      </c>
      <c r="G2" s="293" t="s">
        <v>3710</v>
      </c>
      <c r="H2" s="293" t="str">
        <f>IFERROR(VLOOKUP(G2,'Cadastro de assessores'!A:B,2,FALSE),"Não Cadastrado")</f>
        <v>14739</v>
      </c>
      <c r="I2" s="293"/>
      <c r="J2" s="29" t="s">
        <v>3855</v>
      </c>
      <c r="K2" s="292" t="s">
        <v>227</v>
      </c>
      <c r="L2" s="415">
        <v>44475</v>
      </c>
      <c r="M2" s="416">
        <v>44482</v>
      </c>
      <c r="N2" s="299"/>
      <c r="O2" s="299" t="s">
        <v>3856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220</v>
      </c>
      <c r="U2" s="292" t="s">
        <v>3857</v>
      </c>
      <c r="V2" s="292" t="s">
        <v>124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34</v>
      </c>
      <c r="B3" s="104" t="s">
        <v>3858</v>
      </c>
      <c r="C3" s="122" t="s">
        <v>3859</v>
      </c>
      <c r="D3" s="292">
        <v>4653733</v>
      </c>
      <c r="E3" s="292" t="s">
        <v>19</v>
      </c>
      <c r="F3" s="292" t="s">
        <v>38</v>
      </c>
      <c r="G3" s="292" t="s">
        <v>3860</v>
      </c>
      <c r="H3" s="292" t="str">
        <f>IFERROR(VLOOKUP(G3,'Cadastro de assessores'!A:B,2,FALSE),"Não Cadastrado")</f>
        <v>17679</v>
      </c>
      <c r="I3" s="292"/>
      <c r="J3" s="29" t="s">
        <v>218</v>
      </c>
      <c r="K3" s="292" t="s">
        <v>3861</v>
      </c>
      <c r="L3" s="419">
        <v>44186</v>
      </c>
      <c r="M3" s="419">
        <v>44186</v>
      </c>
      <c r="N3" s="387">
        <v>44456</v>
      </c>
      <c r="O3" s="292" t="s">
        <v>3862</v>
      </c>
      <c r="P3" s="388">
        <v>1.4999999999999999E-2</v>
      </c>
      <c r="Q3" s="420" t="s">
        <v>3863</v>
      </c>
      <c r="R3" s="417"/>
      <c r="S3" s="292" t="str">
        <f t="shared" si="0"/>
        <v/>
      </c>
      <c r="T3" s="292" t="s">
        <v>220</v>
      </c>
      <c r="U3" s="292" t="s">
        <v>3864</v>
      </c>
      <c r="V3" s="292" t="s">
        <v>38</v>
      </c>
      <c r="W3" s="418" t="s">
        <v>3865</v>
      </c>
      <c r="X3" s="418" t="s">
        <v>3865</v>
      </c>
      <c r="Y3" s="418" t="s">
        <v>3865</v>
      </c>
      <c r="Z3" s="418" t="s">
        <v>3865</v>
      </c>
      <c r="AA3" s="418" t="s">
        <v>3865</v>
      </c>
      <c r="AB3" s="418" t="s">
        <v>3865</v>
      </c>
      <c r="AC3" s="418" t="s">
        <v>3865</v>
      </c>
      <c r="AD3" s="418" t="s">
        <v>3865</v>
      </c>
      <c r="AE3" s="418" t="s">
        <v>3865</v>
      </c>
      <c r="AF3" s="418" t="s">
        <v>3865</v>
      </c>
      <c r="AG3" s="418" t="s">
        <v>3865</v>
      </c>
      <c r="AH3" s="418" t="s">
        <v>3865</v>
      </c>
      <c r="AI3" s="418" t="s">
        <v>3865</v>
      </c>
      <c r="AJ3" s="418" t="s">
        <v>3865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3007</v>
      </c>
      <c r="BE3" s="339" t="s">
        <v>3007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34</v>
      </c>
      <c r="B4" s="104" t="s">
        <v>3866</v>
      </c>
      <c r="C4" s="104" t="s">
        <v>3867</v>
      </c>
      <c r="D4" s="293">
        <v>4084071</v>
      </c>
      <c r="E4" s="293" t="s">
        <v>19</v>
      </c>
      <c r="F4" s="293" t="s">
        <v>38</v>
      </c>
      <c r="G4" s="293" t="s">
        <v>3868</v>
      </c>
      <c r="H4" s="293">
        <f>IFERROR(VLOOKUP(G4,'Cadastro de assessores'!A:B,2,FALSE),"Não Cadastrado")</f>
        <v>12336</v>
      </c>
      <c r="I4" s="293"/>
      <c r="J4" s="29" t="s">
        <v>3855</v>
      </c>
      <c r="K4" s="292" t="s">
        <v>227</v>
      </c>
      <c r="L4" s="415">
        <v>44323</v>
      </c>
      <c r="M4" s="415">
        <v>44326</v>
      </c>
      <c r="N4" s="292"/>
      <c r="O4" s="299" t="s">
        <v>3869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220</v>
      </c>
      <c r="U4" s="292" t="s">
        <v>3870</v>
      </c>
      <c r="V4" s="292" t="s">
        <v>38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34</v>
      </c>
      <c r="B5" s="104" t="s">
        <v>255</v>
      </c>
      <c r="C5" s="390" t="s">
        <v>3871</v>
      </c>
      <c r="D5" s="422">
        <v>2602612</v>
      </c>
      <c r="E5" s="293" t="s">
        <v>19</v>
      </c>
      <c r="F5" s="293" t="s">
        <v>124</v>
      </c>
      <c r="G5" s="293" t="s">
        <v>238</v>
      </c>
      <c r="H5" s="293">
        <f>IFERROR(VLOOKUP(G5,'Cadastro de assessores'!A:B,2,FALSE),"Não Cadastrado")</f>
        <v>12331</v>
      </c>
      <c r="I5" s="293"/>
      <c r="J5" s="29" t="s">
        <v>3855</v>
      </c>
      <c r="K5" s="292" t="s">
        <v>227</v>
      </c>
      <c r="L5" s="423">
        <v>44642</v>
      </c>
      <c r="M5" s="423">
        <v>44642</v>
      </c>
      <c r="N5" s="299"/>
      <c r="O5" s="299" t="s">
        <v>3872</v>
      </c>
      <c r="P5" s="388">
        <v>1.2E-2</v>
      </c>
      <c r="Q5" s="421" t="s">
        <v>3873</v>
      </c>
      <c r="R5" s="417"/>
      <c r="S5" s="292" t="str">
        <f t="shared" si="0"/>
        <v>Não Qualificado</v>
      </c>
      <c r="T5" s="292" t="s">
        <v>220</v>
      </c>
      <c r="U5" s="292"/>
      <c r="V5" s="292" t="s">
        <v>124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34</v>
      </c>
      <c r="B6" s="104" t="s">
        <v>3874</v>
      </c>
      <c r="C6" s="424" t="s">
        <v>3875</v>
      </c>
      <c r="D6" s="425">
        <v>4442405</v>
      </c>
      <c r="E6" s="293" t="s">
        <v>19</v>
      </c>
      <c r="F6" s="293" t="s">
        <v>124</v>
      </c>
      <c r="G6" s="293" t="s">
        <v>404</v>
      </c>
      <c r="H6" s="293" t="str">
        <f>IFERROR(VLOOKUP(G6,'Cadastro de assessores'!A:B,2,FALSE),"Não Cadastrado")</f>
        <v>18009</v>
      </c>
      <c r="I6" s="293"/>
      <c r="J6" s="29" t="s">
        <v>3855</v>
      </c>
      <c r="K6" s="292" t="s">
        <v>227</v>
      </c>
      <c r="L6" s="415">
        <v>44084</v>
      </c>
      <c r="M6" s="415">
        <v>44084</v>
      </c>
      <c r="N6" s="292"/>
      <c r="O6" s="292" t="s">
        <v>3876</v>
      </c>
      <c r="P6" s="388">
        <v>2.5000000000000001E-2</v>
      </c>
      <c r="Q6" s="421" t="s">
        <v>3877</v>
      </c>
      <c r="R6" s="417"/>
      <c r="S6" s="292" t="str">
        <f t="shared" si="0"/>
        <v>Não Qualificado</v>
      </c>
      <c r="T6" s="292" t="s">
        <v>220</v>
      </c>
      <c r="U6" s="292" t="s">
        <v>3878</v>
      </c>
      <c r="V6" s="292" t="s">
        <v>38</v>
      </c>
      <c r="W6" s="418" t="s">
        <v>3865</v>
      </c>
      <c r="X6" s="418" t="s">
        <v>3865</v>
      </c>
      <c r="Y6" s="418" t="s">
        <v>3865</v>
      </c>
      <c r="Z6" s="418" t="s">
        <v>3865</v>
      </c>
      <c r="AA6" s="418" t="s">
        <v>3865</v>
      </c>
      <c r="AB6" s="418" t="s">
        <v>3865</v>
      </c>
      <c r="AC6" s="418" t="s">
        <v>3865</v>
      </c>
      <c r="AD6" s="418" t="s">
        <v>3865</v>
      </c>
      <c r="AE6" s="418" t="s">
        <v>3865</v>
      </c>
      <c r="AF6" s="418" t="s">
        <v>3865</v>
      </c>
      <c r="AG6" s="418" t="s">
        <v>3865</v>
      </c>
      <c r="AH6" s="418" t="s">
        <v>3879</v>
      </c>
      <c r="AI6" s="418" t="s">
        <v>3880</v>
      </c>
      <c r="AJ6" s="418" t="s">
        <v>3881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34</v>
      </c>
      <c r="B7" s="104" t="s">
        <v>3646</v>
      </c>
      <c r="C7" s="104" t="s">
        <v>3644</v>
      </c>
      <c r="D7" s="293">
        <v>4461647</v>
      </c>
      <c r="E7" s="293" t="s">
        <v>19</v>
      </c>
      <c r="F7" s="293" t="s">
        <v>38</v>
      </c>
      <c r="G7" s="293" t="s">
        <v>99</v>
      </c>
      <c r="H7" s="293">
        <f>IFERROR(VLOOKUP(G7,'Cadastro de assessores'!A:B,2,FALSE),"Não Cadastrado")</f>
        <v>12332</v>
      </c>
      <c r="I7" s="293"/>
      <c r="J7" s="29" t="s">
        <v>3855</v>
      </c>
      <c r="K7" s="292" t="s">
        <v>227</v>
      </c>
      <c r="L7" s="415">
        <v>44090</v>
      </c>
      <c r="M7" s="415">
        <v>44092</v>
      </c>
      <c r="N7" s="292"/>
      <c r="O7" s="292" t="s">
        <v>3872</v>
      </c>
      <c r="P7" s="388">
        <v>1.2E-2</v>
      </c>
      <c r="Q7" s="421" t="s">
        <v>3882</v>
      </c>
      <c r="R7" s="417"/>
      <c r="S7" s="292" t="str">
        <f t="shared" si="0"/>
        <v/>
      </c>
      <c r="T7" s="292" t="s">
        <v>220</v>
      </c>
      <c r="U7" s="292" t="s">
        <v>3883</v>
      </c>
      <c r="V7" s="292" t="s">
        <v>38</v>
      </c>
      <c r="W7" s="418" t="s">
        <v>3865</v>
      </c>
      <c r="X7" s="418" t="s">
        <v>3865</v>
      </c>
      <c r="Y7" s="418" t="s">
        <v>3865</v>
      </c>
      <c r="Z7" s="418" t="s">
        <v>3865</v>
      </c>
      <c r="AA7" s="418" t="s">
        <v>3865</v>
      </c>
      <c r="AB7" s="418" t="s">
        <v>3865</v>
      </c>
      <c r="AC7" s="418" t="s">
        <v>3865</v>
      </c>
      <c r="AD7" s="418" t="s">
        <v>3865</v>
      </c>
      <c r="AE7" s="418" t="s">
        <v>3865</v>
      </c>
      <c r="AF7" s="418" t="s">
        <v>3865</v>
      </c>
      <c r="AG7" s="418" t="s">
        <v>3865</v>
      </c>
      <c r="AH7" s="418" t="s">
        <v>3884</v>
      </c>
      <c r="AI7" s="418" t="s">
        <v>3885</v>
      </c>
      <c r="AJ7" s="418" t="s">
        <v>3886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34</v>
      </c>
      <c r="B8" s="104" t="s">
        <v>3646</v>
      </c>
      <c r="C8" s="104" t="s">
        <v>3644</v>
      </c>
      <c r="D8" s="293">
        <v>3345620</v>
      </c>
      <c r="E8" s="293" t="s">
        <v>19</v>
      </c>
      <c r="F8" s="293" t="s">
        <v>38</v>
      </c>
      <c r="G8" s="293" t="s">
        <v>99</v>
      </c>
      <c r="H8" s="293">
        <f>IFERROR(VLOOKUP(G8,'Cadastro de assessores'!A:B,2,FALSE),"Não Cadastrado")</f>
        <v>12332</v>
      </c>
      <c r="I8" s="293"/>
      <c r="J8" s="29" t="s">
        <v>227</v>
      </c>
      <c r="K8" s="292"/>
      <c r="L8" s="415"/>
      <c r="M8" s="415">
        <v>44960</v>
      </c>
      <c r="N8" s="292"/>
      <c r="O8" s="292" t="s">
        <v>3869</v>
      </c>
      <c r="P8" s="388">
        <v>0.01</v>
      </c>
      <c r="Q8" s="421"/>
      <c r="R8" s="417"/>
      <c r="S8" s="292"/>
      <c r="T8" s="292"/>
      <c r="U8" s="292"/>
      <c r="V8" s="292" t="s">
        <v>666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34</v>
      </c>
      <c r="B9" s="104" t="s">
        <v>3887</v>
      </c>
      <c r="C9" s="122" t="s">
        <v>3888</v>
      </c>
      <c r="D9" s="293">
        <v>3679808</v>
      </c>
      <c r="E9" s="293" t="s">
        <v>19</v>
      </c>
      <c r="F9" s="293" t="s">
        <v>124</v>
      </c>
      <c r="G9" s="293" t="s">
        <v>2106</v>
      </c>
      <c r="H9" s="293">
        <f>IFERROR(VLOOKUP(G9,'Cadastro de assessores'!A:B,2,FALSE),"Não Cadastrado")</f>
        <v>12350</v>
      </c>
      <c r="I9" s="293" t="s">
        <v>258</v>
      </c>
      <c r="J9" s="29" t="s">
        <v>3855</v>
      </c>
      <c r="K9" s="292"/>
      <c r="L9" s="415"/>
      <c r="M9" s="415"/>
      <c r="N9" s="292"/>
      <c r="O9" s="292" t="s">
        <v>3862</v>
      </c>
      <c r="P9" s="388">
        <v>1.4999999999999999E-2</v>
      </c>
      <c r="Q9" s="421"/>
      <c r="R9" s="417"/>
      <c r="S9" s="292"/>
      <c r="T9" s="292"/>
      <c r="U9" s="292"/>
      <c r="V9" s="292" t="s">
        <v>124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34</v>
      </c>
      <c r="B10" s="104" t="s">
        <v>276</v>
      </c>
      <c r="C10" s="122" t="s">
        <v>274</v>
      </c>
      <c r="D10" s="293">
        <v>2204868</v>
      </c>
      <c r="E10" s="293" t="s">
        <v>19</v>
      </c>
      <c r="F10" s="293" t="s">
        <v>38</v>
      </c>
      <c r="G10" s="293" t="s">
        <v>2587</v>
      </c>
      <c r="H10" s="293" t="str">
        <f>IFERROR(VLOOKUP(G10,'Cadastro de assessores'!A:B,2,FALSE),"Não Cadastrado")</f>
        <v>18256</v>
      </c>
      <c r="I10" s="293"/>
      <c r="J10" s="29" t="s">
        <v>3855</v>
      </c>
      <c r="K10" s="292" t="s">
        <v>227</v>
      </c>
      <c r="L10" s="415">
        <v>44252</v>
      </c>
      <c r="M10" s="415">
        <v>44252</v>
      </c>
      <c r="N10" s="292"/>
      <c r="O10" s="292" t="s">
        <v>3862</v>
      </c>
      <c r="P10" s="388">
        <v>1.4999999999999999E-2</v>
      </c>
      <c r="Q10" s="421" t="s">
        <v>3889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220</v>
      </c>
      <c r="U10" s="292" t="s">
        <v>3890</v>
      </c>
      <c r="V10" s="292" t="s">
        <v>38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34</v>
      </c>
      <c r="B11" s="104" t="s">
        <v>3891</v>
      </c>
      <c r="C11" s="390" t="s">
        <v>3892</v>
      </c>
      <c r="D11" s="299">
        <v>2697792</v>
      </c>
      <c r="E11" s="292" t="s">
        <v>19</v>
      </c>
      <c r="F11" s="292" t="s">
        <v>38</v>
      </c>
      <c r="G11" s="292" t="s">
        <v>3752</v>
      </c>
      <c r="H11" s="292" t="str">
        <f>IFERROR(VLOOKUP(G11,'Cadastro de assessores'!A:B,2,FALSE),"Não Cadastrado")</f>
        <v>18266</v>
      </c>
      <c r="I11" s="292"/>
      <c r="J11" s="29" t="s">
        <v>218</v>
      </c>
      <c r="K11" s="292" t="s">
        <v>3861</v>
      </c>
      <c r="L11" s="387">
        <v>44302</v>
      </c>
      <c r="M11" s="387">
        <v>44302</v>
      </c>
      <c r="N11" s="387">
        <v>44473</v>
      </c>
      <c r="O11" s="292" t="s">
        <v>3876</v>
      </c>
      <c r="P11" s="388">
        <v>2.5000000000000001E-2</v>
      </c>
      <c r="Q11" s="420" t="s">
        <v>3893</v>
      </c>
      <c r="R11" s="417"/>
      <c r="S11" s="292" t="str">
        <f t="shared" si="1"/>
        <v/>
      </c>
      <c r="T11" s="292" t="s">
        <v>220</v>
      </c>
      <c r="U11" s="292" t="s">
        <v>3894</v>
      </c>
      <c r="V11" s="292" t="s">
        <v>3895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3007</v>
      </c>
      <c r="BE11" s="339" t="s">
        <v>3007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34</v>
      </c>
      <c r="B12" s="104" t="s">
        <v>3896</v>
      </c>
      <c r="C12" s="122" t="s">
        <v>3897</v>
      </c>
      <c r="D12" s="292">
        <v>4447856</v>
      </c>
      <c r="E12" s="292" t="s">
        <v>110</v>
      </c>
      <c r="F12" s="292" t="s">
        <v>38</v>
      </c>
      <c r="G12" s="292" t="s">
        <v>3703</v>
      </c>
      <c r="H12" s="292" t="str">
        <f>IFERROR(VLOOKUP(G12,'Cadastro de assessores'!A:B,2,FALSE),"Não Cadastrado")</f>
        <v>14574</v>
      </c>
      <c r="I12" s="292"/>
      <c r="J12" s="29" t="s">
        <v>218</v>
      </c>
      <c r="K12" s="292" t="s">
        <v>3861</v>
      </c>
      <c r="L12" s="387">
        <v>44085</v>
      </c>
      <c r="M12" s="387">
        <v>44085</v>
      </c>
      <c r="N12" s="387">
        <v>44396</v>
      </c>
      <c r="O12" s="292" t="s">
        <v>3872</v>
      </c>
      <c r="P12" s="388">
        <v>1.2E-2</v>
      </c>
      <c r="Q12" s="420" t="s">
        <v>3898</v>
      </c>
      <c r="R12" s="417"/>
      <c r="S12" s="292" t="str">
        <f t="shared" si="1"/>
        <v/>
      </c>
      <c r="T12" s="292" t="s">
        <v>220</v>
      </c>
      <c r="U12" s="292" t="s">
        <v>3899</v>
      </c>
      <c r="V12" s="292" t="s">
        <v>38</v>
      </c>
      <c r="W12" s="418" t="s">
        <v>3865</v>
      </c>
      <c r="X12" s="418" t="s">
        <v>3865</v>
      </c>
      <c r="Y12" s="418" t="s">
        <v>3865</v>
      </c>
      <c r="Z12" s="418" t="s">
        <v>3865</v>
      </c>
      <c r="AA12" s="418" t="s">
        <v>3865</v>
      </c>
      <c r="AB12" s="418" t="s">
        <v>3865</v>
      </c>
      <c r="AC12" s="418" t="s">
        <v>3865</v>
      </c>
      <c r="AD12" s="418" t="s">
        <v>3865</v>
      </c>
      <c r="AE12" s="418" t="s">
        <v>3865</v>
      </c>
      <c r="AF12" s="418" t="s">
        <v>3865</v>
      </c>
      <c r="AG12" s="418" t="s">
        <v>3865</v>
      </c>
      <c r="AH12" s="418" t="s">
        <v>3900</v>
      </c>
      <c r="AI12" s="418" t="s">
        <v>3901</v>
      </c>
      <c r="AJ12" s="418" t="s">
        <v>3902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3007</v>
      </c>
      <c r="BE12" s="339" t="s">
        <v>3007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34</v>
      </c>
      <c r="B13" s="104" t="s">
        <v>3903</v>
      </c>
      <c r="C13" s="390" t="s">
        <v>3904</v>
      </c>
      <c r="D13" s="422">
        <v>8227775</v>
      </c>
      <c r="E13" s="293" t="s">
        <v>19</v>
      </c>
      <c r="F13" s="293" t="s">
        <v>38</v>
      </c>
      <c r="G13" s="293" t="s">
        <v>39</v>
      </c>
      <c r="H13" s="293">
        <f>IFERROR(VLOOKUP(G13,'Cadastro de assessores'!A:B,2,FALSE),"Não Cadastrado")</f>
        <v>12344</v>
      </c>
      <c r="I13" s="293"/>
      <c r="J13" s="29" t="s">
        <v>3855</v>
      </c>
      <c r="K13" s="292" t="s">
        <v>227</v>
      </c>
      <c r="L13" s="423">
        <v>44652</v>
      </c>
      <c r="M13" s="423">
        <v>44652</v>
      </c>
      <c r="N13" s="299"/>
      <c r="O13" s="299" t="s">
        <v>3869</v>
      </c>
      <c r="P13" s="392">
        <v>7.0000000000000001E-3</v>
      </c>
      <c r="Q13" s="421"/>
      <c r="R13" s="417"/>
      <c r="S13" s="292"/>
      <c r="T13" s="292" t="s">
        <v>220</v>
      </c>
      <c r="U13" s="292" t="s">
        <v>3878</v>
      </c>
      <c r="V13" s="292" t="s">
        <v>38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34</v>
      </c>
      <c r="B14" s="104" t="s">
        <v>3905</v>
      </c>
      <c r="C14" s="390" t="s">
        <v>3906</v>
      </c>
      <c r="D14" s="422">
        <v>2406947</v>
      </c>
      <c r="E14" s="293" t="s">
        <v>19</v>
      </c>
      <c r="F14" s="293" t="s">
        <v>124</v>
      </c>
      <c r="G14" s="293" t="s">
        <v>238</v>
      </c>
      <c r="H14" s="293">
        <f>IFERROR(VLOOKUP(G14,'Cadastro de assessores'!A:B,2,FALSE),"Não Cadastrado")</f>
        <v>12331</v>
      </c>
      <c r="I14" s="293" t="s">
        <v>258</v>
      </c>
      <c r="J14" s="29" t="s">
        <v>3855</v>
      </c>
      <c r="K14" s="292" t="s">
        <v>227</v>
      </c>
      <c r="L14" s="423">
        <v>44453</v>
      </c>
      <c r="M14" s="423">
        <v>44609</v>
      </c>
      <c r="N14" s="426"/>
      <c r="O14" s="426" t="s">
        <v>3872</v>
      </c>
      <c r="P14" s="388">
        <v>1.2E-2</v>
      </c>
      <c r="Q14" s="421" t="s">
        <v>3907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220</v>
      </c>
      <c r="U14" s="292" t="s">
        <v>3908</v>
      </c>
      <c r="V14" s="299" t="s">
        <v>124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34</v>
      </c>
      <c r="B15" s="104" t="s">
        <v>329</v>
      </c>
      <c r="C15" s="390" t="s">
        <v>326</v>
      </c>
      <c r="D15" s="293">
        <v>3952119</v>
      </c>
      <c r="E15" s="293" t="s">
        <v>19</v>
      </c>
      <c r="F15" s="293" t="s">
        <v>38</v>
      </c>
      <c r="G15" s="293" t="s">
        <v>3232</v>
      </c>
      <c r="H15" s="293" t="str">
        <f>IFERROR(VLOOKUP(G15,'Cadastro de assessores'!A:B,2,FALSE),"Não Cadastrado")</f>
        <v>13444</v>
      </c>
      <c r="I15" s="293"/>
      <c r="J15" s="29" t="s">
        <v>3855</v>
      </c>
      <c r="K15" s="292" t="s">
        <v>227</v>
      </c>
      <c r="L15" s="415">
        <v>44335</v>
      </c>
      <c r="M15" s="415">
        <v>44335</v>
      </c>
      <c r="N15" s="299"/>
      <c r="O15" s="299" t="s">
        <v>3909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220</v>
      </c>
      <c r="U15" s="292" t="s">
        <v>3864</v>
      </c>
      <c r="V15" s="292" t="s">
        <v>38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34</v>
      </c>
      <c r="B16" s="104" t="s">
        <v>3910</v>
      </c>
      <c r="C16" s="86" t="s">
        <v>3911</v>
      </c>
      <c r="D16" s="299">
        <v>7435703</v>
      </c>
      <c r="E16" s="292" t="s">
        <v>19</v>
      </c>
      <c r="F16" s="292" t="s">
        <v>124</v>
      </c>
      <c r="G16" s="292" t="s">
        <v>404</v>
      </c>
      <c r="H16" s="292" t="str">
        <f>IFERROR(VLOOKUP(G16,'Cadastro de assessores'!A:B,2,FALSE),"Não Cadastrado")</f>
        <v>18009</v>
      </c>
      <c r="I16" s="292" t="s">
        <v>258</v>
      </c>
      <c r="J16" s="29" t="s">
        <v>218</v>
      </c>
      <c r="K16" s="292"/>
      <c r="L16" s="419">
        <v>44547</v>
      </c>
      <c r="M16" s="419">
        <v>44547</v>
      </c>
      <c r="N16" s="391">
        <v>44664</v>
      </c>
      <c r="O16" s="299" t="s">
        <v>3876</v>
      </c>
      <c r="P16" s="388">
        <v>2.5000000000000001E-2</v>
      </c>
      <c r="Q16" s="420" t="s">
        <v>3912</v>
      </c>
      <c r="R16" s="417"/>
      <c r="S16" s="292" t="str">
        <f t="shared" si="2"/>
        <v>Não Qualificado</v>
      </c>
      <c r="T16" s="292" t="s">
        <v>220</v>
      </c>
      <c r="U16" s="292" t="s">
        <v>3913</v>
      </c>
      <c r="V16" s="299" t="s">
        <v>112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3007</v>
      </c>
      <c r="BE16" s="339" t="s">
        <v>3007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34</v>
      </c>
      <c r="B17" s="104" t="s">
        <v>351</v>
      </c>
      <c r="C17" s="122" t="s">
        <v>348</v>
      </c>
      <c r="D17" s="292">
        <v>4831456</v>
      </c>
      <c r="E17" s="293" t="s">
        <v>110</v>
      </c>
      <c r="F17" s="293" t="s">
        <v>38</v>
      </c>
      <c r="G17" s="293" t="s">
        <v>3914</v>
      </c>
      <c r="H17" s="293" t="str">
        <f>IFERROR(VLOOKUP(G17,'Cadastro de assessores'!A:B,2,FALSE),"Não Cadastrado")</f>
        <v>12624</v>
      </c>
      <c r="I17" s="293"/>
      <c r="J17" s="29" t="s">
        <v>3855</v>
      </c>
      <c r="K17" s="292" t="s">
        <v>227</v>
      </c>
      <c r="L17" s="415">
        <v>44231</v>
      </c>
      <c r="M17" s="415">
        <v>44231</v>
      </c>
      <c r="N17" s="292"/>
      <c r="O17" s="292" t="s">
        <v>3876</v>
      </c>
      <c r="P17" s="388">
        <v>2.5000000000000001E-2</v>
      </c>
      <c r="Q17" s="421" t="s">
        <v>3915</v>
      </c>
      <c r="R17" s="417"/>
      <c r="S17" s="292" t="str">
        <f t="shared" si="2"/>
        <v>Não Qualificado</v>
      </c>
      <c r="T17" s="292" t="s">
        <v>220</v>
      </c>
      <c r="U17" s="292" t="s">
        <v>3916</v>
      </c>
      <c r="V17" s="292" t="s">
        <v>38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34</v>
      </c>
      <c r="B18" s="104" t="s">
        <v>3917</v>
      </c>
      <c r="C18" s="104" t="s">
        <v>3918</v>
      </c>
      <c r="D18" s="427">
        <v>8742121</v>
      </c>
      <c r="E18" s="293" t="s">
        <v>19</v>
      </c>
      <c r="F18" s="293" t="s">
        <v>124</v>
      </c>
      <c r="G18" s="293" t="s">
        <v>354</v>
      </c>
      <c r="H18" s="293" t="str">
        <f>IFERROR(VLOOKUP(G18,'Cadastro de assessores'!A:B,2,FALSE),"Não Cadastrado")</f>
        <v>17831</v>
      </c>
      <c r="I18" s="293"/>
      <c r="J18" s="29" t="s">
        <v>3855</v>
      </c>
      <c r="K18" s="292" t="s">
        <v>227</v>
      </c>
      <c r="L18" s="415">
        <v>44722</v>
      </c>
      <c r="M18" s="415">
        <v>44729</v>
      </c>
      <c r="N18" s="292"/>
      <c r="O18" s="292" t="s">
        <v>3872</v>
      </c>
      <c r="P18" s="388">
        <v>1.2E-2</v>
      </c>
      <c r="Q18" s="420"/>
      <c r="R18" s="417"/>
      <c r="S18" s="292" t="s">
        <v>330</v>
      </c>
      <c r="T18" s="292" t="s">
        <v>220</v>
      </c>
      <c r="U18" s="292" t="s">
        <v>3878</v>
      </c>
      <c r="V18" s="292" t="s">
        <v>38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3007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34</v>
      </c>
      <c r="B19" s="104" t="s">
        <v>367</v>
      </c>
      <c r="C19" s="104" t="s">
        <v>3919</v>
      </c>
      <c r="D19" s="293">
        <v>2931994</v>
      </c>
      <c r="E19" s="293" t="s">
        <v>110</v>
      </c>
      <c r="F19" s="293" t="s">
        <v>38</v>
      </c>
      <c r="G19" s="293" t="s">
        <v>3920</v>
      </c>
      <c r="H19" s="293" t="str">
        <f>IFERROR(VLOOKUP(G19,'Cadastro de assessores'!A:B,2,FALSE),"Não Cadastrado")</f>
        <v>1441</v>
      </c>
      <c r="I19" s="293"/>
      <c r="J19" s="29" t="s">
        <v>227</v>
      </c>
      <c r="K19" s="292" t="s">
        <v>227</v>
      </c>
      <c r="L19" s="415">
        <v>44134</v>
      </c>
      <c r="M19" s="415">
        <v>44138</v>
      </c>
      <c r="N19" s="292"/>
      <c r="O19" s="292" t="s">
        <v>3876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220</v>
      </c>
      <c r="U19" s="292" t="s">
        <v>3878</v>
      </c>
      <c r="V19" s="292" t="s">
        <v>38</v>
      </c>
      <c r="W19" s="418" t="s">
        <v>3865</v>
      </c>
      <c r="X19" s="418" t="s">
        <v>3865</v>
      </c>
      <c r="Y19" s="418" t="s">
        <v>3865</v>
      </c>
      <c r="Z19" s="418" t="s">
        <v>3865</v>
      </c>
      <c r="AA19" s="418" t="s">
        <v>3865</v>
      </c>
      <c r="AB19" s="418" t="s">
        <v>3865</v>
      </c>
      <c r="AC19" s="418" t="s">
        <v>3865</v>
      </c>
      <c r="AD19" s="418" t="s">
        <v>3865</v>
      </c>
      <c r="AE19" s="418" t="s">
        <v>3865</v>
      </c>
      <c r="AF19" s="418" t="s">
        <v>3865</v>
      </c>
      <c r="AG19" s="418" t="s">
        <v>3865</v>
      </c>
      <c r="AH19" s="418" t="s">
        <v>3865</v>
      </c>
      <c r="AI19" s="418" t="s">
        <v>3921</v>
      </c>
      <c r="AJ19" s="418" t="s">
        <v>3922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34</v>
      </c>
      <c r="B20" s="104" t="s">
        <v>3923</v>
      </c>
      <c r="C20" s="104" t="s">
        <v>3924</v>
      </c>
      <c r="D20" s="293">
        <v>4608802</v>
      </c>
      <c r="E20" s="293" t="s">
        <v>2998</v>
      </c>
      <c r="F20" s="293" t="s">
        <v>38</v>
      </c>
      <c r="G20" s="293" t="s">
        <v>2998</v>
      </c>
      <c r="H20" s="293" t="str">
        <f>IFERROR(VLOOKUP(G20,'Cadastro de assessores'!A:B,2,FALSE),"Não Cadastrado")</f>
        <v>18986</v>
      </c>
      <c r="I20" s="293" t="s">
        <v>258</v>
      </c>
      <c r="J20" s="29" t="s">
        <v>227</v>
      </c>
      <c r="K20" s="292" t="s">
        <v>227</v>
      </c>
      <c r="L20" s="416">
        <v>44158</v>
      </c>
      <c r="M20" s="416">
        <v>44180</v>
      </c>
      <c r="N20" s="292"/>
      <c r="O20" s="292" t="s">
        <v>3862</v>
      </c>
      <c r="P20" s="388">
        <v>1.4999999999999999E-2</v>
      </c>
      <c r="Q20" s="421" t="s">
        <v>3925</v>
      </c>
      <c r="R20" s="417"/>
      <c r="S20" s="292" t="str">
        <f t="shared" si="3"/>
        <v/>
      </c>
      <c r="T20" s="293" t="s">
        <v>220</v>
      </c>
      <c r="U20" s="293" t="s">
        <v>3926</v>
      </c>
      <c r="V20" s="293" t="s">
        <v>38</v>
      </c>
      <c r="W20" s="418" t="s">
        <v>3865</v>
      </c>
      <c r="X20" s="418" t="s">
        <v>3865</v>
      </c>
      <c r="Y20" s="418" t="s">
        <v>3865</v>
      </c>
      <c r="Z20" s="418" t="s">
        <v>3865</v>
      </c>
      <c r="AA20" s="418" t="s">
        <v>3865</v>
      </c>
      <c r="AB20" s="418" t="s">
        <v>3865</v>
      </c>
      <c r="AC20" s="418" t="s">
        <v>3865</v>
      </c>
      <c r="AD20" s="418" t="s">
        <v>3865</v>
      </c>
      <c r="AE20" s="418" t="s">
        <v>3865</v>
      </c>
      <c r="AF20" s="418" t="s">
        <v>3865</v>
      </c>
      <c r="AG20" s="418" t="s">
        <v>3865</v>
      </c>
      <c r="AH20" s="418" t="s">
        <v>3865</v>
      </c>
      <c r="AI20" s="418" t="s">
        <v>3865</v>
      </c>
      <c r="AJ20" s="418" t="s">
        <v>3865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34</v>
      </c>
      <c r="B21" s="104" t="s">
        <v>3927</v>
      </c>
      <c r="C21" s="104" t="s">
        <v>3928</v>
      </c>
      <c r="D21" s="293">
        <v>4441469</v>
      </c>
      <c r="E21" s="293" t="s">
        <v>110</v>
      </c>
      <c r="F21" s="293" t="s">
        <v>38</v>
      </c>
      <c r="G21" s="293" t="s">
        <v>3929</v>
      </c>
      <c r="H21" s="293" t="str">
        <f>IFERROR(VLOOKUP(G21,'Cadastro de assessores'!A:B,2,FALSE),"Não Cadastrado")</f>
        <v>1298</v>
      </c>
      <c r="I21" s="293"/>
      <c r="J21" s="29" t="s">
        <v>3855</v>
      </c>
      <c r="K21" s="292" t="s">
        <v>227</v>
      </c>
      <c r="L21" s="415">
        <v>44078</v>
      </c>
      <c r="M21" s="415">
        <v>44085</v>
      </c>
      <c r="N21" s="292"/>
      <c r="O21" s="292" t="s">
        <v>3862</v>
      </c>
      <c r="P21" s="388">
        <v>1.4999999999999999E-2</v>
      </c>
      <c r="Q21" s="420" t="s">
        <v>3930</v>
      </c>
      <c r="R21" s="417"/>
      <c r="S21" s="292" t="str">
        <f t="shared" si="3"/>
        <v>Não Qualificado</v>
      </c>
      <c r="T21" s="292" t="s">
        <v>220</v>
      </c>
      <c r="U21" s="292" t="s">
        <v>3870</v>
      </c>
      <c r="V21" s="292" t="s">
        <v>38</v>
      </c>
      <c r="W21" s="418" t="s">
        <v>3865</v>
      </c>
      <c r="X21" s="418" t="s">
        <v>3865</v>
      </c>
      <c r="Y21" s="418" t="s">
        <v>3865</v>
      </c>
      <c r="Z21" s="418" t="s">
        <v>3865</v>
      </c>
      <c r="AA21" s="418" t="s">
        <v>3865</v>
      </c>
      <c r="AB21" s="418" t="s">
        <v>3865</v>
      </c>
      <c r="AC21" s="418" t="s">
        <v>3865</v>
      </c>
      <c r="AD21" s="418" t="s">
        <v>3865</v>
      </c>
      <c r="AE21" s="418" t="s">
        <v>3865</v>
      </c>
      <c r="AF21" s="418" t="s">
        <v>3865</v>
      </c>
      <c r="AG21" s="418" t="s">
        <v>3865</v>
      </c>
      <c r="AH21" s="418" t="s">
        <v>3931</v>
      </c>
      <c r="AI21" s="418" t="s">
        <v>3932</v>
      </c>
      <c r="AJ21" s="418" t="s">
        <v>3933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34</v>
      </c>
      <c r="B22" s="104" t="s">
        <v>3934</v>
      </c>
      <c r="C22" s="86" t="s">
        <v>3935</v>
      </c>
      <c r="D22" s="426">
        <v>6032020</v>
      </c>
      <c r="E22" s="293" t="s">
        <v>19</v>
      </c>
      <c r="F22" s="293" t="s">
        <v>38</v>
      </c>
      <c r="G22" s="426" t="s">
        <v>2587</v>
      </c>
      <c r="H22" s="293" t="str">
        <f>IFERROR(VLOOKUP(G22,'Cadastro de assessores'!A:B,2,FALSE),"Não Cadastrado")</f>
        <v>18256</v>
      </c>
      <c r="I22" s="293"/>
      <c r="J22" s="29" t="s">
        <v>3855</v>
      </c>
      <c r="K22" s="292" t="s">
        <v>227</v>
      </c>
      <c r="L22" s="415">
        <v>44537</v>
      </c>
      <c r="M22" s="415">
        <v>44537</v>
      </c>
      <c r="N22" s="426"/>
      <c r="O22" s="426" t="s">
        <v>3869</v>
      </c>
      <c r="P22" s="392">
        <v>7.0000000000000001E-3</v>
      </c>
      <c r="Q22" s="311" t="s">
        <v>3936</v>
      </c>
      <c r="R22" s="417"/>
      <c r="S22" s="292" t="str">
        <f t="shared" si="3"/>
        <v>Não Qualificado</v>
      </c>
      <c r="T22" s="292" t="s">
        <v>220</v>
      </c>
      <c r="U22" s="292" t="s">
        <v>3864</v>
      </c>
      <c r="V22" s="292" t="s">
        <v>38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34</v>
      </c>
      <c r="B23" s="104" t="s">
        <v>3937</v>
      </c>
      <c r="C23" s="122" t="s">
        <v>3938</v>
      </c>
      <c r="D23" s="292">
        <v>4656935</v>
      </c>
      <c r="E23" s="292" t="s">
        <v>110</v>
      </c>
      <c r="F23" s="292" t="s">
        <v>38</v>
      </c>
      <c r="G23" s="292" t="s">
        <v>3939</v>
      </c>
      <c r="H23" s="292" t="str">
        <f>IFERROR(VLOOKUP(G23,'Cadastro de assessores'!A:B,2,FALSE),"Não Cadastrado")</f>
        <v>13598</v>
      </c>
      <c r="I23" s="292"/>
      <c r="J23" s="29" t="s">
        <v>218</v>
      </c>
      <c r="K23" s="292" t="s">
        <v>3861</v>
      </c>
      <c r="L23" s="419">
        <v>44180</v>
      </c>
      <c r="M23" s="419">
        <v>44180</v>
      </c>
      <c r="N23" s="387">
        <v>44705</v>
      </c>
      <c r="O23" s="292" t="s">
        <v>3872</v>
      </c>
      <c r="P23" s="388">
        <v>1.2E-2</v>
      </c>
      <c r="Q23" s="420" t="s">
        <v>3940</v>
      </c>
      <c r="R23" s="417"/>
      <c r="S23" s="292" t="str">
        <f t="shared" si="3"/>
        <v>Não Qualificado</v>
      </c>
      <c r="T23" s="292" t="s">
        <v>220</v>
      </c>
      <c r="U23" s="292" t="s">
        <v>3883</v>
      </c>
      <c r="V23" s="292" t="s">
        <v>38</v>
      </c>
      <c r="W23" s="418" t="s">
        <v>3865</v>
      </c>
      <c r="X23" s="418" t="s">
        <v>3865</v>
      </c>
      <c r="Y23" s="418" t="s">
        <v>3865</v>
      </c>
      <c r="Z23" s="418" t="s">
        <v>3865</v>
      </c>
      <c r="AA23" s="418" t="s">
        <v>3865</v>
      </c>
      <c r="AB23" s="418" t="s">
        <v>3865</v>
      </c>
      <c r="AC23" s="418" t="s">
        <v>3865</v>
      </c>
      <c r="AD23" s="418" t="s">
        <v>3865</v>
      </c>
      <c r="AE23" s="418" t="s">
        <v>3865</v>
      </c>
      <c r="AF23" s="418" t="s">
        <v>3865</v>
      </c>
      <c r="AG23" s="418" t="s">
        <v>3865</v>
      </c>
      <c r="AH23" s="418" t="s">
        <v>3865</v>
      </c>
      <c r="AI23" s="418" t="s">
        <v>3865</v>
      </c>
      <c r="AJ23" s="418" t="s">
        <v>3865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34</v>
      </c>
      <c r="B24" s="104" t="s">
        <v>3941</v>
      </c>
      <c r="C24" s="390" t="s">
        <v>3942</v>
      </c>
      <c r="D24" s="422">
        <v>7988957</v>
      </c>
      <c r="E24" s="293" t="s">
        <v>110</v>
      </c>
      <c r="F24" s="293" t="s">
        <v>38</v>
      </c>
      <c r="G24" s="293" t="s">
        <v>3943</v>
      </c>
      <c r="H24" s="293">
        <f>IFERROR(VLOOKUP(G24,'Cadastro de assessores'!A:B,2,FALSE),"Não Cadastrado")</f>
        <v>12356</v>
      </c>
      <c r="I24" s="293"/>
      <c r="J24" s="29" t="s">
        <v>3855</v>
      </c>
      <c r="K24" s="292" t="s">
        <v>227</v>
      </c>
      <c r="L24" s="415">
        <v>44636</v>
      </c>
      <c r="M24" s="415">
        <v>44655</v>
      </c>
      <c r="N24" s="292"/>
      <c r="O24" s="292" t="s">
        <v>3944</v>
      </c>
      <c r="P24" s="388">
        <v>0.01</v>
      </c>
      <c r="Q24" s="420" t="s">
        <v>3945</v>
      </c>
      <c r="R24" s="417"/>
      <c r="S24" s="292" t="str">
        <f t="shared" si="3"/>
        <v>Não Qualificado</v>
      </c>
      <c r="T24" s="292" t="s">
        <v>220</v>
      </c>
      <c r="U24" s="292" t="s">
        <v>3890</v>
      </c>
      <c r="V24" s="292" t="s">
        <v>38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34</v>
      </c>
      <c r="B25" s="104" t="s">
        <v>3946</v>
      </c>
      <c r="C25" s="104" t="s">
        <v>3947</v>
      </c>
      <c r="D25" s="293">
        <v>97869</v>
      </c>
      <c r="E25" s="293" t="s">
        <v>2998</v>
      </c>
      <c r="F25" s="293" t="s">
        <v>38</v>
      </c>
      <c r="G25" s="293" t="s">
        <v>2998</v>
      </c>
      <c r="H25" s="293" t="str">
        <f>IFERROR(VLOOKUP(G25,'Cadastro de assessores'!A:B,2,FALSE),"Não Cadastrado")</f>
        <v>18986</v>
      </c>
      <c r="I25" s="293" t="s">
        <v>258</v>
      </c>
      <c r="J25" s="29" t="s">
        <v>3855</v>
      </c>
      <c r="K25" s="292" t="s">
        <v>227</v>
      </c>
      <c r="L25" s="415">
        <v>44218</v>
      </c>
      <c r="M25" s="415">
        <v>44218</v>
      </c>
      <c r="N25" s="292"/>
      <c r="O25" s="292" t="s">
        <v>3862</v>
      </c>
      <c r="P25" s="388">
        <v>1.4999999999999999E-2</v>
      </c>
      <c r="Q25" s="420"/>
      <c r="R25" s="417"/>
      <c r="S25" s="292" t="str">
        <f t="shared" si="3"/>
        <v/>
      </c>
      <c r="T25" s="292" t="s">
        <v>220</v>
      </c>
      <c r="U25" s="292" t="s">
        <v>3878</v>
      </c>
      <c r="V25" s="292" t="s">
        <v>38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3865</v>
      </c>
      <c r="AJ25" s="418" t="s">
        <v>3865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34</v>
      </c>
      <c r="B26" s="104" t="s">
        <v>3948</v>
      </c>
      <c r="C26" s="390" t="s">
        <v>3949</v>
      </c>
      <c r="D26" s="299">
        <v>5959474</v>
      </c>
      <c r="E26" s="292" t="s">
        <v>19</v>
      </c>
      <c r="F26" s="292" t="s">
        <v>124</v>
      </c>
      <c r="G26" s="292" t="s">
        <v>404</v>
      </c>
      <c r="H26" s="292" t="str">
        <f>IFERROR(VLOOKUP(G26,'Cadastro de assessores'!A:B,2,FALSE),"Não Cadastrado")</f>
        <v>18009</v>
      </c>
      <c r="I26" s="292" t="s">
        <v>258</v>
      </c>
      <c r="J26" s="29" t="s">
        <v>218</v>
      </c>
      <c r="K26" s="292" t="s">
        <v>3861</v>
      </c>
      <c r="L26" s="387">
        <v>44405</v>
      </c>
      <c r="M26" s="387">
        <v>44405</v>
      </c>
      <c r="N26" s="299"/>
      <c r="O26" s="299" t="s">
        <v>3876</v>
      </c>
      <c r="P26" s="388">
        <v>2.5000000000000001E-2</v>
      </c>
      <c r="Q26" s="168"/>
      <c r="R26" s="417"/>
      <c r="S26" s="292" t="str">
        <f t="shared" si="3"/>
        <v/>
      </c>
      <c r="T26" s="292" t="s">
        <v>220</v>
      </c>
      <c r="U26" s="292" t="s">
        <v>3950</v>
      </c>
      <c r="V26" s="292" t="s">
        <v>3951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3007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34</v>
      </c>
      <c r="B27" s="104" t="s">
        <v>3952</v>
      </c>
      <c r="C27" s="122" t="s">
        <v>3953</v>
      </c>
      <c r="D27" s="292">
        <v>4701151</v>
      </c>
      <c r="E27" s="292" t="s">
        <v>19</v>
      </c>
      <c r="F27" s="292" t="s">
        <v>38</v>
      </c>
      <c r="G27" s="292" t="s">
        <v>3860</v>
      </c>
      <c r="H27" s="292" t="str">
        <f>IFERROR(VLOOKUP(G27,'Cadastro de assessores'!A:B,2,FALSE),"Não Cadastrado")</f>
        <v>17679</v>
      </c>
      <c r="I27" s="292"/>
      <c r="J27" s="29" t="s">
        <v>218</v>
      </c>
      <c r="K27" s="292" t="s">
        <v>3861</v>
      </c>
      <c r="L27" s="387">
        <v>44245</v>
      </c>
      <c r="M27" s="387">
        <v>44245</v>
      </c>
      <c r="N27" s="387">
        <v>44442</v>
      </c>
      <c r="O27" s="292" t="s">
        <v>3862</v>
      </c>
      <c r="P27" s="388">
        <v>1.4999999999999999E-2</v>
      </c>
      <c r="Q27" s="420" t="s">
        <v>3954</v>
      </c>
      <c r="R27" s="417"/>
      <c r="S27" s="292" t="str">
        <f t="shared" si="3"/>
        <v>Não Qualificado</v>
      </c>
      <c r="T27" s="292" t="s">
        <v>220</v>
      </c>
      <c r="U27" s="292" t="s">
        <v>3864</v>
      </c>
      <c r="V27" s="292" t="s">
        <v>38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3007</v>
      </c>
      <c r="BE27" s="339" t="s">
        <v>3007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34</v>
      </c>
      <c r="B28" s="104" t="s">
        <v>3955</v>
      </c>
      <c r="C28" s="122" t="s">
        <v>3956</v>
      </c>
      <c r="D28" s="292">
        <v>4711937</v>
      </c>
      <c r="E28" s="292" t="s">
        <v>110</v>
      </c>
      <c r="F28" s="292" t="s">
        <v>38</v>
      </c>
      <c r="G28" s="292" t="s">
        <v>3957</v>
      </c>
      <c r="H28" s="292" t="str">
        <f>IFERROR(VLOOKUP(G28,'Cadastro de assessores'!A:B,2,FALSE),"Não Cadastrado")</f>
        <v>14284</v>
      </c>
      <c r="I28" s="292"/>
      <c r="J28" s="29" t="s">
        <v>218</v>
      </c>
      <c r="K28" s="292" t="s">
        <v>3861</v>
      </c>
      <c r="L28" s="387">
        <v>44202</v>
      </c>
      <c r="M28" s="387">
        <v>44202</v>
      </c>
      <c r="N28" s="292" t="s">
        <v>3958</v>
      </c>
      <c r="O28" s="292" t="s">
        <v>3856</v>
      </c>
      <c r="P28" s="388">
        <v>0.02</v>
      </c>
      <c r="Q28" s="420" t="s">
        <v>3959</v>
      </c>
      <c r="R28" s="417"/>
      <c r="S28" s="292" t="str">
        <f t="shared" si="3"/>
        <v>Não Qualificado</v>
      </c>
      <c r="T28" s="292" t="s">
        <v>220</v>
      </c>
      <c r="U28" s="292" t="s">
        <v>3883</v>
      </c>
      <c r="V28" s="292" t="s">
        <v>38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3007</v>
      </c>
      <c r="BE28" s="339" t="s">
        <v>3007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34</v>
      </c>
      <c r="B29" s="104" t="s">
        <v>3960</v>
      </c>
      <c r="C29" s="390" t="s">
        <v>3961</v>
      </c>
      <c r="D29" s="299">
        <v>5251498</v>
      </c>
      <c r="E29" s="293" t="s">
        <v>19</v>
      </c>
      <c r="F29" s="293" t="s">
        <v>124</v>
      </c>
      <c r="G29" s="293" t="s">
        <v>404</v>
      </c>
      <c r="H29" s="293" t="str">
        <f>IFERROR(VLOOKUP(G29,'Cadastro de assessores'!A:B,2,FALSE),"Não Cadastrado")</f>
        <v>18009</v>
      </c>
      <c r="I29" s="293"/>
      <c r="J29" s="29" t="s">
        <v>3855</v>
      </c>
      <c r="K29" s="292" t="s">
        <v>227</v>
      </c>
      <c r="L29" s="415">
        <v>44671</v>
      </c>
      <c r="M29" s="415">
        <v>44308</v>
      </c>
      <c r="N29" s="292"/>
      <c r="O29" s="292" t="s">
        <v>3876</v>
      </c>
      <c r="P29" s="388">
        <v>2.5000000000000001E-2</v>
      </c>
      <c r="Q29" s="168"/>
      <c r="R29" s="417"/>
      <c r="S29" s="292" t="str">
        <f t="shared" si="3"/>
        <v/>
      </c>
      <c r="T29" s="292" t="s">
        <v>220</v>
      </c>
      <c r="U29" s="292" t="s">
        <v>3913</v>
      </c>
      <c r="V29" s="299" t="s">
        <v>112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34</v>
      </c>
      <c r="B30" s="104" t="s">
        <v>465</v>
      </c>
      <c r="C30" s="104" t="s">
        <v>3054</v>
      </c>
      <c r="D30" s="293">
        <v>3403198</v>
      </c>
      <c r="E30" s="293" t="s">
        <v>19</v>
      </c>
      <c r="F30" s="293" t="s">
        <v>38</v>
      </c>
      <c r="G30" s="293" t="s">
        <v>530</v>
      </c>
      <c r="H30" s="293" t="str">
        <f>IFERROR(VLOOKUP(G30,'Cadastro de assessores'!A:B,2,FALSE),"Não Cadastrado")</f>
        <v>18993</v>
      </c>
      <c r="I30" s="293"/>
      <c r="J30" s="29" t="s">
        <v>3855</v>
      </c>
      <c r="K30" s="292" t="s">
        <v>227</v>
      </c>
      <c r="L30" s="415">
        <v>44188</v>
      </c>
      <c r="M30" s="415">
        <v>43675</v>
      </c>
      <c r="N30" s="292"/>
      <c r="O30" s="292" t="s">
        <v>3869</v>
      </c>
      <c r="P30" s="428">
        <v>1E-4</v>
      </c>
      <c r="Q30" s="420"/>
      <c r="R30" s="417"/>
      <c r="S30" s="292" t="str">
        <f t="shared" si="3"/>
        <v/>
      </c>
      <c r="T30" s="292" t="s">
        <v>220</v>
      </c>
      <c r="U30" s="292" t="s">
        <v>3883</v>
      </c>
      <c r="V30" s="292" t="s">
        <v>38</v>
      </c>
      <c r="W30" s="418" t="s">
        <v>3865</v>
      </c>
      <c r="X30" s="418" t="s">
        <v>3865</v>
      </c>
      <c r="Y30" s="418" t="s">
        <v>3865</v>
      </c>
      <c r="Z30" s="418" t="s">
        <v>3865</v>
      </c>
      <c r="AA30" s="418" t="s">
        <v>3865</v>
      </c>
      <c r="AB30" s="418" t="s">
        <v>3865</v>
      </c>
      <c r="AC30" s="418" t="s">
        <v>3865</v>
      </c>
      <c r="AD30" s="418" t="s">
        <v>3865</v>
      </c>
      <c r="AE30" s="418" t="s">
        <v>3865</v>
      </c>
      <c r="AF30" s="418" t="s">
        <v>3865</v>
      </c>
      <c r="AG30" s="418" t="s">
        <v>3865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34</v>
      </c>
      <c r="B31" s="104" t="s">
        <v>3962</v>
      </c>
      <c r="C31" s="390" t="s">
        <v>3963</v>
      </c>
      <c r="D31" s="299">
        <v>8446035</v>
      </c>
      <c r="E31" s="293" t="s">
        <v>19</v>
      </c>
      <c r="F31" s="293" t="s">
        <v>124</v>
      </c>
      <c r="G31" s="299" t="s">
        <v>354</v>
      </c>
      <c r="H31" s="293" t="str">
        <f>IFERROR(VLOOKUP(G31,'Cadastro de assessores'!A:B,2,FALSE),"Não Cadastrado")</f>
        <v>17831</v>
      </c>
      <c r="I31" s="293" t="s">
        <v>258</v>
      </c>
      <c r="J31" s="29" t="s">
        <v>3855</v>
      </c>
      <c r="K31" s="292" t="s">
        <v>239</v>
      </c>
      <c r="L31" s="293" t="s">
        <v>3964</v>
      </c>
      <c r="M31" s="415">
        <v>44692</v>
      </c>
      <c r="N31" s="299"/>
      <c r="O31" s="299" t="s">
        <v>3862</v>
      </c>
      <c r="P31" s="388">
        <v>1.4999999999999999E-2</v>
      </c>
      <c r="Q31" s="168" t="s">
        <v>3965</v>
      </c>
      <c r="R31" s="417"/>
      <c r="S31" s="292" t="str">
        <f t="shared" si="3"/>
        <v>Não Qualificado</v>
      </c>
      <c r="T31" s="292" t="s">
        <v>220</v>
      </c>
      <c r="U31" s="292" t="s">
        <v>3908</v>
      </c>
      <c r="V31" s="299" t="s">
        <v>124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3007</v>
      </c>
      <c r="BE31" s="339" t="s">
        <v>3007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34</v>
      </c>
      <c r="B32" s="104" t="s">
        <v>471</v>
      </c>
      <c r="C32" s="104" t="s">
        <v>3966</v>
      </c>
      <c r="D32" s="293">
        <v>4425564</v>
      </c>
      <c r="E32" s="293" t="s">
        <v>19</v>
      </c>
      <c r="F32" s="293" t="s">
        <v>38</v>
      </c>
      <c r="G32" s="293" t="s">
        <v>446</v>
      </c>
      <c r="H32" s="293">
        <f>IFERROR(VLOOKUP(G32,'Cadastro de assessores'!A:B,2,FALSE),"Não Cadastrado")</f>
        <v>12359</v>
      </c>
      <c r="I32" s="293"/>
      <c r="J32" s="29" t="s">
        <v>3855</v>
      </c>
      <c r="K32" s="292" t="s">
        <v>227</v>
      </c>
      <c r="L32" s="415">
        <v>44076</v>
      </c>
      <c r="M32" s="415">
        <v>44076</v>
      </c>
      <c r="N32" s="292"/>
      <c r="O32" s="292" t="s">
        <v>3872</v>
      </c>
      <c r="P32" s="388">
        <v>1.2E-2</v>
      </c>
      <c r="Q32" s="420" t="s">
        <v>3967</v>
      </c>
      <c r="R32" s="417"/>
      <c r="S32" s="292" t="str">
        <f t="shared" si="3"/>
        <v>Não Qualificado</v>
      </c>
      <c r="T32" s="292" t="s">
        <v>220</v>
      </c>
      <c r="U32" s="292" t="s">
        <v>3890</v>
      </c>
      <c r="V32" s="292" t="s">
        <v>38</v>
      </c>
      <c r="W32" s="418" t="s">
        <v>3865</v>
      </c>
      <c r="X32" s="418" t="s">
        <v>3865</v>
      </c>
      <c r="Y32" s="418" t="s">
        <v>3865</v>
      </c>
      <c r="Z32" s="418" t="s">
        <v>3865</v>
      </c>
      <c r="AA32" s="418" t="s">
        <v>3865</v>
      </c>
      <c r="AB32" s="418" t="s">
        <v>3865</v>
      </c>
      <c r="AC32" s="418" t="s">
        <v>3865</v>
      </c>
      <c r="AD32" s="418" t="s">
        <v>3865</v>
      </c>
      <c r="AE32" s="418" t="s">
        <v>3865</v>
      </c>
      <c r="AF32" s="418" t="s">
        <v>3865</v>
      </c>
      <c r="AG32" s="418" t="s">
        <v>3865</v>
      </c>
      <c r="AH32" s="418" t="s">
        <v>3968</v>
      </c>
      <c r="AI32" s="418" t="s">
        <v>3969</v>
      </c>
      <c r="AJ32" s="418" t="s">
        <v>3970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34</v>
      </c>
      <c r="B33" s="104" t="s">
        <v>474</v>
      </c>
      <c r="C33" s="390" t="s">
        <v>3971</v>
      </c>
      <c r="D33" s="299">
        <v>5613795</v>
      </c>
      <c r="E33" s="293" t="s">
        <v>19</v>
      </c>
      <c r="F33" s="293" t="s">
        <v>124</v>
      </c>
      <c r="G33" s="299" t="s">
        <v>354</v>
      </c>
      <c r="H33" s="299" t="str">
        <f>IFERROR(VLOOKUP(G33,'Cadastro de assessores'!A:B,2,FALSE),"Não Cadastrado")</f>
        <v>17831</v>
      </c>
      <c r="I33" s="299" t="s">
        <v>258</v>
      </c>
      <c r="J33" s="29" t="s">
        <v>3855</v>
      </c>
      <c r="K33" s="292" t="s">
        <v>227</v>
      </c>
      <c r="L33" s="415">
        <v>44351</v>
      </c>
      <c r="M33" s="415">
        <v>44351</v>
      </c>
      <c r="N33" s="292"/>
      <c r="O33" s="292" t="s">
        <v>3862</v>
      </c>
      <c r="P33" s="388">
        <v>1.4999999999999999E-2</v>
      </c>
      <c r="Q33" s="168"/>
      <c r="R33" s="417"/>
      <c r="S33" s="292" t="str">
        <f t="shared" si="3"/>
        <v>Não Qualificado</v>
      </c>
      <c r="T33" s="292" t="s">
        <v>220</v>
      </c>
      <c r="U33" s="292" t="s">
        <v>3972</v>
      </c>
      <c r="V33" s="299" t="s">
        <v>124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34</v>
      </c>
      <c r="B34" s="104" t="s">
        <v>3973</v>
      </c>
      <c r="C34" s="390" t="s">
        <v>479</v>
      </c>
      <c r="D34" s="299">
        <v>429563</v>
      </c>
      <c r="E34" s="293" t="s">
        <v>19</v>
      </c>
      <c r="F34" s="293" t="s">
        <v>124</v>
      </c>
      <c r="G34" s="293" t="s">
        <v>238</v>
      </c>
      <c r="H34" s="299">
        <f>IFERROR(VLOOKUP(G34,'Cadastro de assessores'!A:B,2,FALSE),"Não Cadastrado")</f>
        <v>12331</v>
      </c>
      <c r="I34" s="293" t="s">
        <v>258</v>
      </c>
      <c r="J34" s="29" t="s">
        <v>3855</v>
      </c>
      <c r="K34" s="292" t="s">
        <v>227</v>
      </c>
      <c r="L34" s="423">
        <v>44820</v>
      </c>
      <c r="M34" s="423">
        <v>44820</v>
      </c>
      <c r="N34" s="292"/>
      <c r="O34" s="292" t="s">
        <v>3862</v>
      </c>
      <c r="P34" s="388">
        <v>1.4999999999999999E-2</v>
      </c>
      <c r="Q34" s="420"/>
      <c r="R34" s="417"/>
      <c r="S34" s="292"/>
      <c r="T34" s="292"/>
      <c r="U34" s="292"/>
      <c r="V34" s="292" t="s">
        <v>124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34</v>
      </c>
      <c r="B35" s="104" t="s">
        <v>491</v>
      </c>
      <c r="C35" s="390" t="s">
        <v>489</v>
      </c>
      <c r="D35" s="299">
        <v>4085020</v>
      </c>
      <c r="E35" s="293" t="s">
        <v>19</v>
      </c>
      <c r="F35" s="293" t="s">
        <v>124</v>
      </c>
      <c r="G35" s="293" t="s">
        <v>244</v>
      </c>
      <c r="H35" s="293" t="s">
        <v>3974</v>
      </c>
      <c r="I35" s="293" t="s">
        <v>258</v>
      </c>
      <c r="J35" s="29" t="s">
        <v>227</v>
      </c>
      <c r="K35" s="292" t="s">
        <v>227</v>
      </c>
      <c r="L35" s="423">
        <v>44767</v>
      </c>
      <c r="M35" s="423">
        <v>44767</v>
      </c>
      <c r="N35" s="292"/>
      <c r="O35" s="292" t="s">
        <v>3869</v>
      </c>
      <c r="P35" s="388">
        <v>7.0000000000000001E-3</v>
      </c>
      <c r="Q35" s="420" t="s">
        <v>3975</v>
      </c>
      <c r="R35" s="417"/>
      <c r="S35" s="292" t="s">
        <v>330</v>
      </c>
      <c r="T35" s="292" t="s">
        <v>220</v>
      </c>
      <c r="U35" s="292" t="s">
        <v>3908</v>
      </c>
      <c r="V35" s="292" t="s">
        <v>124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3007</v>
      </c>
      <c r="BE35" s="339" t="s">
        <v>3007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34</v>
      </c>
      <c r="B36" s="104" t="s">
        <v>3976</v>
      </c>
      <c r="C36" s="390" t="s">
        <v>3977</v>
      </c>
      <c r="D36" s="299">
        <v>6582452</v>
      </c>
      <c r="E36" s="293" t="s">
        <v>19</v>
      </c>
      <c r="F36" s="293" t="s">
        <v>124</v>
      </c>
      <c r="G36" s="293" t="s">
        <v>404</v>
      </c>
      <c r="H36" s="299" t="str">
        <f>IFERROR(VLOOKUP(G36,'Cadastro de assessores'!A:B,2,FALSE),"Não Cadastrado")</f>
        <v>18009</v>
      </c>
      <c r="I36" s="293" t="s">
        <v>258</v>
      </c>
      <c r="J36" s="29" t="s">
        <v>218</v>
      </c>
      <c r="K36" s="292" t="s">
        <v>227</v>
      </c>
      <c r="L36" s="391">
        <v>44454</v>
      </c>
      <c r="M36" s="391">
        <v>44460</v>
      </c>
      <c r="N36" s="429">
        <v>44838</v>
      </c>
      <c r="O36" s="426" t="s">
        <v>3978</v>
      </c>
      <c r="P36" s="388">
        <v>8.0000000000000002E-3</v>
      </c>
      <c r="Q36" s="168" t="s">
        <v>3979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220</v>
      </c>
      <c r="U36" s="292" t="s">
        <v>3913</v>
      </c>
      <c r="V36" s="299" t="s">
        <v>112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3980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34</v>
      </c>
      <c r="B37" s="104" t="s">
        <v>3981</v>
      </c>
      <c r="C37" s="390" t="s">
        <v>3982</v>
      </c>
      <c r="D37" s="292">
        <v>4432780</v>
      </c>
      <c r="E37" s="293" t="s">
        <v>19</v>
      </c>
      <c r="F37" s="293" t="s">
        <v>124</v>
      </c>
      <c r="G37" s="293" t="s">
        <v>404</v>
      </c>
      <c r="H37" s="293" t="str">
        <f>IFERROR(VLOOKUP(G37,'Cadastro de assessores'!A:B,2,FALSE),"Não Cadastrado")</f>
        <v>18009</v>
      </c>
      <c r="I37" s="293" t="s">
        <v>258</v>
      </c>
      <c r="J37" s="29" t="s">
        <v>3855</v>
      </c>
      <c r="K37" s="292" t="s">
        <v>227</v>
      </c>
      <c r="L37" s="415">
        <v>44078</v>
      </c>
      <c r="M37" s="415">
        <v>44078</v>
      </c>
      <c r="N37" s="292"/>
      <c r="O37" s="292" t="s">
        <v>3876</v>
      </c>
      <c r="P37" s="388">
        <v>2.5000000000000001E-2</v>
      </c>
      <c r="Q37" s="421" t="s">
        <v>3983</v>
      </c>
      <c r="R37" s="417"/>
      <c r="S37" s="292" t="str">
        <f t="shared" si="4"/>
        <v>Não Qualificado</v>
      </c>
      <c r="T37" s="293" t="s">
        <v>264</v>
      </c>
      <c r="U37" s="293" t="s">
        <v>3864</v>
      </c>
      <c r="V37" s="293" t="s">
        <v>38</v>
      </c>
      <c r="W37" s="418" t="s">
        <v>3865</v>
      </c>
      <c r="X37" s="418" t="s">
        <v>3865</v>
      </c>
      <c r="Y37" s="418" t="s">
        <v>3865</v>
      </c>
      <c r="Z37" s="418" t="s">
        <v>3865</v>
      </c>
      <c r="AA37" s="418" t="s">
        <v>3865</v>
      </c>
      <c r="AB37" s="418" t="s">
        <v>3865</v>
      </c>
      <c r="AC37" s="418" t="s">
        <v>3865</v>
      </c>
      <c r="AD37" s="418" t="s">
        <v>3865</v>
      </c>
      <c r="AE37" s="418" t="s">
        <v>3865</v>
      </c>
      <c r="AF37" s="418" t="s">
        <v>3865</v>
      </c>
      <c r="AG37" s="418" t="s">
        <v>3865</v>
      </c>
      <c r="AH37" s="418" t="s">
        <v>3984</v>
      </c>
      <c r="AI37" s="418" t="s">
        <v>3985</v>
      </c>
      <c r="AJ37" s="418" t="s">
        <v>3986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34</v>
      </c>
      <c r="B38" s="104" t="s">
        <v>3987</v>
      </c>
      <c r="C38" s="122" t="s">
        <v>3988</v>
      </c>
      <c r="D38" s="430">
        <v>8104478</v>
      </c>
      <c r="E38" s="293" t="s">
        <v>19</v>
      </c>
      <c r="F38" s="293" t="s">
        <v>124</v>
      </c>
      <c r="G38" s="293" t="s">
        <v>2106</v>
      </c>
      <c r="H38" s="293">
        <f>IFERROR(VLOOKUP(G38,'Cadastro de assessores'!A:B,2,FALSE),"Não Cadastrado")</f>
        <v>12350</v>
      </c>
      <c r="I38" s="293"/>
      <c r="J38" s="29" t="s">
        <v>3855</v>
      </c>
      <c r="K38" s="292" t="s">
        <v>227</v>
      </c>
      <c r="L38" s="423">
        <v>44798</v>
      </c>
      <c r="M38" s="423">
        <v>44812</v>
      </c>
      <c r="N38" s="299"/>
      <c r="O38" s="299" t="s">
        <v>3869</v>
      </c>
      <c r="P38" s="388">
        <v>0.01</v>
      </c>
      <c r="Q38" s="420" t="s">
        <v>3989</v>
      </c>
      <c r="R38" s="417"/>
      <c r="S38" s="292"/>
      <c r="T38" s="293"/>
      <c r="U38" s="293"/>
      <c r="V38" s="293" t="s">
        <v>124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34</v>
      </c>
      <c r="B39" s="104" t="s">
        <v>501</v>
      </c>
      <c r="C39" s="122" t="s">
        <v>498</v>
      </c>
      <c r="D39" s="292">
        <v>8039639</v>
      </c>
      <c r="E39" s="293" t="s">
        <v>19</v>
      </c>
      <c r="F39" s="293" t="s">
        <v>38</v>
      </c>
      <c r="G39" s="293" t="s">
        <v>39</v>
      </c>
      <c r="H39" s="293">
        <f>IFERROR(VLOOKUP(G39,'Cadastro de assessores'!A:B,2,FALSE),"Não Cadastrado")</f>
        <v>12344</v>
      </c>
      <c r="I39" s="293"/>
      <c r="J39" s="29" t="s">
        <v>3855</v>
      </c>
      <c r="K39" s="292" t="s">
        <v>227</v>
      </c>
      <c r="L39" s="423">
        <v>44631</v>
      </c>
      <c r="M39" s="423">
        <v>44636</v>
      </c>
      <c r="N39" s="299"/>
      <c r="O39" s="299" t="s">
        <v>3869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220</v>
      </c>
      <c r="U39" s="293" t="s">
        <v>3990</v>
      </c>
      <c r="V39" s="293" t="s">
        <v>38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34</v>
      </c>
      <c r="B40" s="104" t="s">
        <v>3991</v>
      </c>
      <c r="C40" s="122" t="s">
        <v>3992</v>
      </c>
      <c r="D40" s="292">
        <v>4785856</v>
      </c>
      <c r="E40" s="293" t="s">
        <v>19</v>
      </c>
      <c r="F40" s="293" t="s">
        <v>38</v>
      </c>
      <c r="G40" s="293" t="s">
        <v>446</v>
      </c>
      <c r="H40" s="293">
        <f>IFERROR(VLOOKUP(G40,'Cadastro de assessores'!A:B,2,FALSE),"Não Cadastrado")</f>
        <v>12359</v>
      </c>
      <c r="I40" s="293"/>
      <c r="J40" s="29" t="s">
        <v>3855</v>
      </c>
      <c r="K40" s="292" t="s">
        <v>227</v>
      </c>
      <c r="L40" s="415">
        <v>44582</v>
      </c>
      <c r="M40" s="415">
        <v>44217</v>
      </c>
      <c r="N40" s="292"/>
      <c r="O40" s="292" t="s">
        <v>3862</v>
      </c>
      <c r="P40" s="388">
        <v>1.4999999999999999E-2</v>
      </c>
      <c r="Q40" s="420" t="s">
        <v>3967</v>
      </c>
      <c r="R40" s="417"/>
      <c r="S40" s="292" t="str">
        <f t="shared" si="5"/>
        <v>Não Qualificado</v>
      </c>
      <c r="T40" s="293" t="s">
        <v>220</v>
      </c>
      <c r="U40" s="293" t="s">
        <v>3864</v>
      </c>
      <c r="V40" s="293" t="s">
        <v>38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3865</v>
      </c>
      <c r="AJ40" s="418"/>
      <c r="AK40" s="339" t="s">
        <v>3220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34</v>
      </c>
      <c r="B41" s="104" t="s">
        <v>3993</v>
      </c>
      <c r="C41" s="390" t="s">
        <v>3994</v>
      </c>
      <c r="D41" s="299">
        <v>6456469</v>
      </c>
      <c r="E41" s="293" t="s">
        <v>19</v>
      </c>
      <c r="F41" s="293" t="s">
        <v>38</v>
      </c>
      <c r="G41" s="293" t="s">
        <v>871</v>
      </c>
      <c r="H41" s="293" t="str">
        <f>IFERROR(VLOOKUP(G41,'Cadastro de assessores'!A:B,2,FALSE),"Não Cadastrado")</f>
        <v>18467</v>
      </c>
      <c r="I41" s="293"/>
      <c r="J41" s="29" t="s">
        <v>218</v>
      </c>
      <c r="K41" s="292" t="s">
        <v>227</v>
      </c>
      <c r="L41" s="415">
        <v>44463</v>
      </c>
      <c r="M41" s="415">
        <v>44466</v>
      </c>
      <c r="N41" s="391">
        <v>45154</v>
      </c>
      <c r="O41" s="299" t="s">
        <v>3856</v>
      </c>
      <c r="P41" s="388">
        <v>0.02</v>
      </c>
      <c r="Q41" s="168" t="s">
        <v>3995</v>
      </c>
      <c r="R41" s="417"/>
      <c r="S41" s="292" t="str">
        <f t="shared" si="5"/>
        <v>Não Qualificado</v>
      </c>
      <c r="T41" s="292" t="s">
        <v>220</v>
      </c>
      <c r="U41" s="292" t="s">
        <v>3996</v>
      </c>
      <c r="V41" s="292" t="s">
        <v>38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34</v>
      </c>
      <c r="B42" s="104" t="s">
        <v>3997</v>
      </c>
      <c r="C42" s="390" t="s">
        <v>3998</v>
      </c>
      <c r="D42" s="299">
        <v>5650271</v>
      </c>
      <c r="E42" s="292" t="s">
        <v>110</v>
      </c>
      <c r="F42" s="292" t="s">
        <v>38</v>
      </c>
      <c r="G42" s="292" t="s">
        <v>3703</v>
      </c>
      <c r="H42" s="292" t="str">
        <f>IFERROR(VLOOKUP(G42,'Cadastro de assessores'!A:B,2,FALSE),"Não Cadastrado")</f>
        <v>14574</v>
      </c>
      <c r="I42" s="292"/>
      <c r="J42" s="29" t="s">
        <v>218</v>
      </c>
      <c r="K42" s="292" t="s">
        <v>3861</v>
      </c>
      <c r="L42" s="387">
        <v>44362</v>
      </c>
      <c r="M42" s="387">
        <v>44362</v>
      </c>
      <c r="N42" s="387">
        <v>44680</v>
      </c>
      <c r="O42" s="292" t="s">
        <v>3872</v>
      </c>
      <c r="P42" s="388">
        <v>1.2E-2</v>
      </c>
      <c r="Q42" s="168" t="s">
        <v>3999</v>
      </c>
      <c r="R42" s="417"/>
      <c r="S42" s="292" t="str">
        <f t="shared" si="5"/>
        <v/>
      </c>
      <c r="T42" s="292" t="s">
        <v>220</v>
      </c>
      <c r="U42" s="292" t="s">
        <v>4000</v>
      </c>
      <c r="V42" s="299" t="s">
        <v>38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3007</v>
      </c>
      <c r="BE42" s="339" t="s">
        <v>3007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34</v>
      </c>
      <c r="B43" s="104" t="s">
        <v>4001</v>
      </c>
      <c r="C43" s="390" t="s">
        <v>4002</v>
      </c>
      <c r="D43" s="299">
        <v>5167097</v>
      </c>
      <c r="E43" s="293" t="s">
        <v>19</v>
      </c>
      <c r="F43" s="293" t="s">
        <v>124</v>
      </c>
      <c r="G43" s="293" t="s">
        <v>404</v>
      </c>
      <c r="H43" s="293" t="str">
        <f>IFERROR(VLOOKUP(G43,'Cadastro de assessores'!A:B,2,FALSE),"Não Cadastrado")</f>
        <v>18009</v>
      </c>
      <c r="I43" s="293"/>
      <c r="J43" s="29" t="s">
        <v>3855</v>
      </c>
      <c r="K43" s="292" t="s">
        <v>227</v>
      </c>
      <c r="L43" s="415">
        <v>44295</v>
      </c>
      <c r="M43" s="415">
        <v>44298</v>
      </c>
      <c r="N43" s="292"/>
      <c r="O43" s="292" t="s">
        <v>3872</v>
      </c>
      <c r="P43" s="388">
        <v>1.2E-2</v>
      </c>
      <c r="Q43" s="168" t="s">
        <v>4003</v>
      </c>
      <c r="R43" s="417"/>
      <c r="S43" s="292" t="str">
        <f t="shared" si="5"/>
        <v/>
      </c>
      <c r="T43" s="292" t="s">
        <v>220</v>
      </c>
      <c r="U43" s="292" t="s">
        <v>3950</v>
      </c>
      <c r="V43" s="292" t="s">
        <v>3951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3007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34</v>
      </c>
      <c r="B44" s="104" t="s">
        <v>4004</v>
      </c>
      <c r="C44" s="122" t="s">
        <v>4005</v>
      </c>
      <c r="D44" s="292">
        <v>3214407</v>
      </c>
      <c r="E44" s="293" t="s">
        <v>19</v>
      </c>
      <c r="F44" s="293" t="s">
        <v>124</v>
      </c>
      <c r="G44" s="293" t="s">
        <v>244</v>
      </c>
      <c r="H44" s="292" t="str">
        <f>IFERROR(VLOOKUP(G44,'Cadastro de assessores'!A:B,2,FALSE),"Não Cadastrado")</f>
        <v>18890</v>
      </c>
      <c r="I44" s="292"/>
      <c r="J44" s="29" t="s">
        <v>3855</v>
      </c>
      <c r="K44" s="292" t="s">
        <v>239</v>
      </c>
      <c r="L44" s="293" t="s">
        <v>3220</v>
      </c>
      <c r="M44" s="415"/>
      <c r="N44" s="292"/>
      <c r="O44" s="292" t="s">
        <v>3876</v>
      </c>
      <c r="P44" s="388">
        <v>2.5000000000000001E-2</v>
      </c>
      <c r="Q44" s="420"/>
      <c r="R44" s="417"/>
      <c r="S44" s="292"/>
      <c r="T44" s="292"/>
      <c r="U44" s="292"/>
      <c r="V44" s="292" t="s">
        <v>124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34</v>
      </c>
      <c r="B45" s="104" t="s">
        <v>4006</v>
      </c>
      <c r="C45" s="122" t="s">
        <v>4007</v>
      </c>
      <c r="D45" s="292">
        <v>2352697</v>
      </c>
      <c r="E45" s="292" t="s">
        <v>2998</v>
      </c>
      <c r="F45" s="292" t="s">
        <v>38</v>
      </c>
      <c r="G45" s="292" t="s">
        <v>2998</v>
      </c>
      <c r="H45" s="292" t="str">
        <f>IFERROR(VLOOKUP(G45,'Cadastro de assessores'!A:B,2,FALSE),"Não Cadastrado")</f>
        <v>18986</v>
      </c>
      <c r="I45" s="292"/>
      <c r="J45" s="29" t="s">
        <v>218</v>
      </c>
      <c r="K45" s="292" t="s">
        <v>3861</v>
      </c>
      <c r="L45" s="387">
        <v>43838</v>
      </c>
      <c r="M45" s="387">
        <v>43838</v>
      </c>
      <c r="N45" s="387">
        <v>44042</v>
      </c>
      <c r="O45" s="292" t="s">
        <v>4008</v>
      </c>
      <c r="P45" s="388">
        <v>2.5000000000000001E-2</v>
      </c>
      <c r="Q45" s="420" t="s">
        <v>4009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220</v>
      </c>
      <c r="U45" s="292" t="s">
        <v>3996</v>
      </c>
      <c r="V45" s="292" t="s">
        <v>38</v>
      </c>
      <c r="W45" s="418" t="s">
        <v>3865</v>
      </c>
      <c r="X45" s="418" t="s">
        <v>3865</v>
      </c>
      <c r="Y45" s="418" t="s">
        <v>3865</v>
      </c>
      <c r="Z45" s="418" t="s">
        <v>4010</v>
      </c>
      <c r="AA45" s="418" t="s">
        <v>4011</v>
      </c>
      <c r="AB45" s="418" t="s">
        <v>4012</v>
      </c>
      <c r="AC45" s="418" t="s">
        <v>4013</v>
      </c>
      <c r="AD45" s="418" t="s">
        <v>4014</v>
      </c>
      <c r="AE45" s="418" t="s">
        <v>3865</v>
      </c>
      <c r="AF45" s="418" t="s">
        <v>3865</v>
      </c>
      <c r="AG45" s="418" t="s">
        <v>3865</v>
      </c>
      <c r="AH45" s="418"/>
      <c r="AI45" s="418"/>
      <c r="AJ45" s="418"/>
      <c r="AK45" s="339"/>
      <c r="AL45" s="339"/>
      <c r="AM45" s="339" t="s">
        <v>3220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3007</v>
      </c>
      <c r="BE45" s="339" t="s">
        <v>3007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34</v>
      </c>
      <c r="B46" s="104" t="s">
        <v>4015</v>
      </c>
      <c r="C46" s="122" t="s">
        <v>4016</v>
      </c>
      <c r="D46" s="292">
        <v>3653911</v>
      </c>
      <c r="E46" s="293" t="s">
        <v>19</v>
      </c>
      <c r="F46" s="293" t="s">
        <v>124</v>
      </c>
      <c r="G46" s="293" t="s">
        <v>238</v>
      </c>
      <c r="H46" s="293"/>
      <c r="I46" s="293"/>
      <c r="J46" s="29" t="s">
        <v>3855</v>
      </c>
      <c r="K46" s="293"/>
      <c r="L46" s="415"/>
      <c r="M46" s="415">
        <v>44936</v>
      </c>
      <c r="N46" s="292"/>
      <c r="O46" s="292" t="s">
        <v>3869</v>
      </c>
      <c r="P46" s="388">
        <v>1.2E-2</v>
      </c>
      <c r="Q46" s="420"/>
      <c r="R46" s="417"/>
      <c r="S46" s="292"/>
      <c r="T46" s="292"/>
      <c r="U46" s="292"/>
      <c r="V46" s="292" t="s">
        <v>124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34</v>
      </c>
      <c r="B47" s="104" t="s">
        <v>4017</v>
      </c>
      <c r="C47" s="122" t="s">
        <v>4018</v>
      </c>
      <c r="D47" s="292">
        <v>3022313</v>
      </c>
      <c r="E47" s="293" t="s">
        <v>19</v>
      </c>
      <c r="F47" s="293" t="s">
        <v>38</v>
      </c>
      <c r="G47" s="293" t="s">
        <v>4019</v>
      </c>
      <c r="H47" s="293" t="str">
        <f>IFERROR(VLOOKUP(G47,'Cadastro de assessores'!A:B,2,FALSE),"Não Cadastrado")</f>
        <v>16855</v>
      </c>
      <c r="I47" s="293"/>
      <c r="J47" s="29" t="s">
        <v>227</v>
      </c>
      <c r="K47" s="293" t="s">
        <v>227</v>
      </c>
      <c r="L47" s="415">
        <v>43964</v>
      </c>
      <c r="M47" s="415">
        <v>44061</v>
      </c>
      <c r="N47" s="292"/>
      <c r="O47" s="292" t="s">
        <v>3862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220</v>
      </c>
      <c r="U47" s="292" t="s">
        <v>3990</v>
      </c>
      <c r="V47" s="292" t="s">
        <v>38</v>
      </c>
      <c r="W47" s="418" t="s">
        <v>3865</v>
      </c>
      <c r="X47" s="418" t="s">
        <v>3865</v>
      </c>
      <c r="Y47" s="418" t="s">
        <v>3865</v>
      </c>
      <c r="Z47" s="418" t="s">
        <v>3865</v>
      </c>
      <c r="AA47" s="418" t="s">
        <v>3865</v>
      </c>
      <c r="AB47" s="418" t="s">
        <v>3865</v>
      </c>
      <c r="AC47" s="418" t="s">
        <v>3865</v>
      </c>
      <c r="AD47" s="418" t="s">
        <v>3865</v>
      </c>
      <c r="AE47" s="418" t="s">
        <v>3865</v>
      </c>
      <c r="AF47" s="418" t="s">
        <v>3865</v>
      </c>
      <c r="AG47" s="418" t="s">
        <v>4020</v>
      </c>
      <c r="AH47" s="418" t="s">
        <v>4021</v>
      </c>
      <c r="AI47" s="418" t="s">
        <v>4022</v>
      </c>
      <c r="AJ47" s="418" t="s">
        <v>4023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34</v>
      </c>
      <c r="B48" s="104" t="s">
        <v>4024</v>
      </c>
      <c r="C48" s="122" t="s">
        <v>4025</v>
      </c>
      <c r="D48" s="292">
        <v>4744962</v>
      </c>
      <c r="E48" s="293" t="s">
        <v>2998</v>
      </c>
      <c r="F48" s="293" t="s">
        <v>38</v>
      </c>
      <c r="G48" s="293" t="s">
        <v>2999</v>
      </c>
      <c r="H48" s="293" t="str">
        <f>IFERROR(VLOOKUP(G48,'Cadastro de assessores'!A:B,2,FALSE),"Não Cadastrado")</f>
        <v>17573</v>
      </c>
      <c r="I48" s="293"/>
      <c r="J48" s="29" t="s">
        <v>3855</v>
      </c>
      <c r="K48" s="292" t="s">
        <v>239</v>
      </c>
      <c r="L48" s="293" t="s">
        <v>3220</v>
      </c>
      <c r="M48" s="424"/>
      <c r="N48" s="292"/>
      <c r="O48" s="292" t="s">
        <v>3872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220</v>
      </c>
      <c r="U48" s="292" t="s">
        <v>3913</v>
      </c>
      <c r="V48" s="292" t="s">
        <v>112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3007</v>
      </c>
      <c r="BE48" s="339" t="s">
        <v>3007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34</v>
      </c>
      <c r="B49" s="104" t="s">
        <v>4026</v>
      </c>
      <c r="C49" s="390" t="s">
        <v>4027</v>
      </c>
      <c r="D49" s="292">
        <v>4448534</v>
      </c>
      <c r="E49" s="293" t="s">
        <v>19</v>
      </c>
      <c r="F49" s="293" t="s">
        <v>124</v>
      </c>
      <c r="G49" s="293" t="s">
        <v>404</v>
      </c>
      <c r="H49" s="293" t="str">
        <f>IFERROR(VLOOKUP(G49,'Cadastro de assessores'!A:B,2,FALSE),"Não Cadastrado")</f>
        <v>18009</v>
      </c>
      <c r="I49" s="293"/>
      <c r="J49" s="29" t="s">
        <v>218</v>
      </c>
      <c r="K49" s="293" t="s">
        <v>227</v>
      </c>
      <c r="L49" s="415">
        <v>44090</v>
      </c>
      <c r="M49" s="415">
        <v>44090</v>
      </c>
      <c r="N49" s="387">
        <v>44942</v>
      </c>
      <c r="O49" s="292" t="s">
        <v>3876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220</v>
      </c>
      <c r="U49" s="292" t="s">
        <v>3890</v>
      </c>
      <c r="V49" s="292" t="s">
        <v>38</v>
      </c>
      <c r="W49" s="418" t="s">
        <v>3865</v>
      </c>
      <c r="X49" s="418" t="s">
        <v>3865</v>
      </c>
      <c r="Y49" s="418" t="s">
        <v>3865</v>
      </c>
      <c r="Z49" s="418" t="s">
        <v>3865</v>
      </c>
      <c r="AA49" s="418" t="s">
        <v>3865</v>
      </c>
      <c r="AB49" s="418" t="s">
        <v>3865</v>
      </c>
      <c r="AC49" s="418" t="s">
        <v>3865</v>
      </c>
      <c r="AD49" s="418" t="s">
        <v>3865</v>
      </c>
      <c r="AE49" s="418" t="s">
        <v>3865</v>
      </c>
      <c r="AF49" s="418" t="s">
        <v>3865</v>
      </c>
      <c r="AG49" s="418" t="s">
        <v>3865</v>
      </c>
      <c r="AH49" s="418" t="s">
        <v>4028</v>
      </c>
      <c r="AI49" s="418" t="s">
        <v>4029</v>
      </c>
      <c r="AJ49" s="418" t="s">
        <v>4030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34</v>
      </c>
      <c r="B50" s="104" t="s">
        <v>4031</v>
      </c>
      <c r="C50" s="390" t="s">
        <v>4032</v>
      </c>
      <c r="D50" s="299">
        <v>3533638</v>
      </c>
      <c r="E50" s="292" t="s">
        <v>19</v>
      </c>
      <c r="F50" s="292" t="s">
        <v>38</v>
      </c>
      <c r="G50" s="292" t="s">
        <v>3752</v>
      </c>
      <c r="H50" s="292" t="str">
        <f>IFERROR(VLOOKUP(G50,'Cadastro de assessores'!A:B,2,FALSE),"Não Cadastrado")</f>
        <v>18266</v>
      </c>
      <c r="I50" s="292"/>
      <c r="J50" s="29" t="s">
        <v>218</v>
      </c>
      <c r="K50" s="292" t="s">
        <v>3861</v>
      </c>
      <c r="L50" s="387">
        <v>44354</v>
      </c>
      <c r="M50" s="387">
        <v>44354</v>
      </c>
      <c r="N50" s="419">
        <v>44559</v>
      </c>
      <c r="O50" s="292" t="s">
        <v>3876</v>
      </c>
      <c r="P50" s="388">
        <v>2.5000000000000001E-2</v>
      </c>
      <c r="Q50" s="420" t="s">
        <v>4033</v>
      </c>
      <c r="R50" s="417"/>
      <c r="S50" s="292" t="str">
        <f t="shared" si="6"/>
        <v>Não Qualificado</v>
      </c>
      <c r="T50" s="292" t="s">
        <v>220</v>
      </c>
      <c r="U50" s="292" t="s">
        <v>4034</v>
      </c>
      <c r="V50" s="299" t="s">
        <v>124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3007</v>
      </c>
      <c r="BE50" s="339" t="s">
        <v>3007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34</v>
      </c>
      <c r="B51" s="104" t="s">
        <v>4035</v>
      </c>
      <c r="C51" s="122" t="s">
        <v>4036</v>
      </c>
      <c r="D51" s="292">
        <v>4859203</v>
      </c>
      <c r="E51" s="292" t="s">
        <v>19</v>
      </c>
      <c r="F51" s="292" t="s">
        <v>124</v>
      </c>
      <c r="G51" s="292" t="s">
        <v>404</v>
      </c>
      <c r="H51" s="292" t="str">
        <f>IFERROR(VLOOKUP(G51,'Cadastro de assessores'!A:B,2,FALSE),"Não Cadastrado")</f>
        <v>18009</v>
      </c>
      <c r="I51" s="292"/>
      <c r="J51" s="29" t="s">
        <v>218</v>
      </c>
      <c r="K51" s="292" t="s">
        <v>3861</v>
      </c>
      <c r="L51" s="387">
        <v>44239</v>
      </c>
      <c r="M51" s="387">
        <v>44239</v>
      </c>
      <c r="N51" s="387">
        <v>44700</v>
      </c>
      <c r="O51" s="292" t="s">
        <v>3856</v>
      </c>
      <c r="P51" s="388">
        <v>0.02</v>
      </c>
      <c r="Q51" s="420" t="s">
        <v>4037</v>
      </c>
      <c r="R51" s="417"/>
      <c r="S51" s="292" t="str">
        <f t="shared" si="6"/>
        <v>Não Qualificado</v>
      </c>
      <c r="T51" s="292" t="s">
        <v>220</v>
      </c>
      <c r="U51" s="292" t="s">
        <v>3913</v>
      </c>
      <c r="V51" s="292" t="s">
        <v>112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3007</v>
      </c>
      <c r="BE51" s="339" t="s">
        <v>3007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34</v>
      </c>
      <c r="B52" s="104" t="s">
        <v>4038</v>
      </c>
      <c r="C52" s="122" t="s">
        <v>4039</v>
      </c>
      <c r="D52" s="292">
        <v>4409995</v>
      </c>
      <c r="E52" s="292" t="s">
        <v>110</v>
      </c>
      <c r="F52" s="292" t="s">
        <v>38</v>
      </c>
      <c r="G52" s="292" t="s">
        <v>4040</v>
      </c>
      <c r="H52" s="292" t="str">
        <f>IFERROR(VLOOKUP(G52,'Cadastro de assessores'!A:B,2,FALSE),"Não Cadastrado")</f>
        <v>16459</v>
      </c>
      <c r="I52" s="292"/>
      <c r="J52" s="29" t="s">
        <v>218</v>
      </c>
      <c r="K52" s="292" t="s">
        <v>3861</v>
      </c>
      <c r="L52" s="419">
        <v>44120</v>
      </c>
      <c r="M52" s="419">
        <v>44120</v>
      </c>
      <c r="N52" s="387">
        <v>44413</v>
      </c>
      <c r="O52" s="292" t="s">
        <v>3862</v>
      </c>
      <c r="P52" s="388">
        <v>1.4999999999999999E-2</v>
      </c>
      <c r="Q52" s="420" t="s">
        <v>4041</v>
      </c>
      <c r="R52" s="417"/>
      <c r="S52" s="292" t="str">
        <f t="shared" si="6"/>
        <v/>
      </c>
      <c r="T52" s="292" t="s">
        <v>220</v>
      </c>
      <c r="U52" s="292" t="s">
        <v>3883</v>
      </c>
      <c r="V52" s="292" t="s">
        <v>38</v>
      </c>
      <c r="W52" s="418" t="s">
        <v>3865</v>
      </c>
      <c r="X52" s="418" t="s">
        <v>3865</v>
      </c>
      <c r="Y52" s="418" t="s">
        <v>3865</v>
      </c>
      <c r="Z52" s="418" t="s">
        <v>3865</v>
      </c>
      <c r="AA52" s="418" t="s">
        <v>3865</v>
      </c>
      <c r="AB52" s="418" t="s">
        <v>3865</v>
      </c>
      <c r="AC52" s="418" t="s">
        <v>3865</v>
      </c>
      <c r="AD52" s="418" t="s">
        <v>3865</v>
      </c>
      <c r="AE52" s="418" t="s">
        <v>3865</v>
      </c>
      <c r="AF52" s="418" t="s">
        <v>3865</v>
      </c>
      <c r="AG52" s="418" t="s">
        <v>3865</v>
      </c>
      <c r="AH52" s="418" t="s">
        <v>3865</v>
      </c>
      <c r="AI52" s="418" t="s">
        <v>4042</v>
      </c>
      <c r="AJ52" s="418" t="s">
        <v>4043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3007</v>
      </c>
      <c r="BE52" s="339" t="s">
        <v>3007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34</v>
      </c>
      <c r="B53" s="104" t="s">
        <v>4044</v>
      </c>
      <c r="C53" s="122" t="s">
        <v>595</v>
      </c>
      <c r="D53" s="292">
        <v>3281393</v>
      </c>
      <c r="E53" s="293" t="s">
        <v>19</v>
      </c>
      <c r="F53" s="293" t="s">
        <v>124</v>
      </c>
      <c r="G53" s="293" t="s">
        <v>238</v>
      </c>
      <c r="H53" s="292">
        <f>IFERROR(VLOOKUP(G53,'Cadastro de assessores'!A:B,2,FALSE),"Não Cadastrado")</f>
        <v>12331</v>
      </c>
      <c r="I53" s="292"/>
      <c r="J53" s="29" t="s">
        <v>3855</v>
      </c>
      <c r="K53" s="293" t="s">
        <v>227</v>
      </c>
      <c r="L53" s="415">
        <v>44795</v>
      </c>
      <c r="M53" s="415">
        <v>44795</v>
      </c>
      <c r="N53" s="292"/>
      <c r="O53" s="292" t="s">
        <v>3872</v>
      </c>
      <c r="P53" s="428">
        <v>1.2E-2</v>
      </c>
      <c r="Q53" s="420"/>
      <c r="R53" s="417"/>
      <c r="S53" s="292"/>
      <c r="T53" s="292" t="s">
        <v>264</v>
      </c>
      <c r="U53" s="292"/>
      <c r="V53" s="292" t="s">
        <v>124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34</v>
      </c>
      <c r="B54" s="104" t="s">
        <v>603</v>
      </c>
      <c r="C54" s="122" t="s">
        <v>601</v>
      </c>
      <c r="D54" s="292">
        <v>1000249</v>
      </c>
      <c r="E54" s="293" t="s">
        <v>110</v>
      </c>
      <c r="F54" s="293" t="s">
        <v>38</v>
      </c>
      <c r="G54" s="293" t="s">
        <v>413</v>
      </c>
      <c r="H54" s="293" t="str">
        <f>IFERROR(VLOOKUP(G54,'Cadastro de assessores'!A:B,2,FALSE),"Não Cadastrado")</f>
        <v>17896</v>
      </c>
      <c r="I54" s="293"/>
      <c r="J54" s="29" t="s">
        <v>3855</v>
      </c>
      <c r="K54" s="293" t="s">
        <v>227</v>
      </c>
      <c r="L54" s="415">
        <v>44110</v>
      </c>
      <c r="M54" s="415">
        <v>44112</v>
      </c>
      <c r="N54" s="292"/>
      <c r="O54" s="292" t="s">
        <v>4045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264</v>
      </c>
      <c r="U54" s="292" t="s">
        <v>4046</v>
      </c>
      <c r="V54" s="292" t="s">
        <v>38</v>
      </c>
      <c r="W54" s="418" t="s">
        <v>3865</v>
      </c>
      <c r="X54" s="418" t="s">
        <v>3865</v>
      </c>
      <c r="Y54" s="418" t="s">
        <v>3865</v>
      </c>
      <c r="Z54" s="418" t="s">
        <v>3865</v>
      </c>
      <c r="AA54" s="418" t="s">
        <v>3865</v>
      </c>
      <c r="AB54" s="418" t="s">
        <v>3865</v>
      </c>
      <c r="AC54" s="418" t="s">
        <v>3865</v>
      </c>
      <c r="AD54" s="418" t="s">
        <v>3865</v>
      </c>
      <c r="AE54" s="418" t="s">
        <v>3865</v>
      </c>
      <c r="AF54" s="418" t="s">
        <v>3865</v>
      </c>
      <c r="AG54" s="418" t="s">
        <v>3865</v>
      </c>
      <c r="AH54" s="418" t="s">
        <v>3865</v>
      </c>
      <c r="AI54" s="418" t="s">
        <v>4047</v>
      </c>
      <c r="AJ54" s="418" t="s">
        <v>4048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34</v>
      </c>
      <c r="B55" s="104" t="s">
        <v>615</v>
      </c>
      <c r="C55" s="122" t="s">
        <v>4049</v>
      </c>
      <c r="D55" s="292">
        <v>552896</v>
      </c>
      <c r="E55" s="293" t="s">
        <v>19</v>
      </c>
      <c r="F55" s="293" t="s">
        <v>124</v>
      </c>
      <c r="G55" s="293" t="s">
        <v>4050</v>
      </c>
      <c r="H55" s="293">
        <f>IFERROR(VLOOKUP(G55,'Cadastro de assessores'!A:B,2,FALSE),"Não Cadastrado")</f>
        <v>12351</v>
      </c>
      <c r="I55" s="293"/>
      <c r="J55" s="29" t="s">
        <v>227</v>
      </c>
      <c r="K55" s="293" t="s">
        <v>227</v>
      </c>
      <c r="L55" s="415">
        <v>44694</v>
      </c>
      <c r="M55" s="415">
        <v>44694</v>
      </c>
      <c r="N55" s="292"/>
      <c r="O55" s="292" t="s">
        <v>3862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220</v>
      </c>
      <c r="U55" s="292" t="s">
        <v>3908</v>
      </c>
      <c r="V55" s="292" t="s">
        <v>124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34</v>
      </c>
      <c r="B56" s="104" t="s">
        <v>4051</v>
      </c>
      <c r="C56" s="122" t="s">
        <v>4052</v>
      </c>
      <c r="D56" s="292">
        <v>4743547</v>
      </c>
      <c r="E56" s="292" t="s">
        <v>19</v>
      </c>
      <c r="F56" s="292" t="s">
        <v>124</v>
      </c>
      <c r="G56" s="292" t="s">
        <v>404</v>
      </c>
      <c r="H56" s="292" t="str">
        <f>IFERROR(VLOOKUP(G56,'Cadastro de assessores'!A:B,2,FALSE),"Não Cadastrado")</f>
        <v>18009</v>
      </c>
      <c r="I56" s="292"/>
      <c r="J56" s="29" t="s">
        <v>218</v>
      </c>
      <c r="K56" s="292" t="s">
        <v>3861</v>
      </c>
      <c r="L56" s="387">
        <v>44252</v>
      </c>
      <c r="M56" s="387">
        <v>44252</v>
      </c>
      <c r="N56" s="387">
        <v>44657</v>
      </c>
      <c r="O56" s="292" t="s">
        <v>3856</v>
      </c>
      <c r="P56" s="388">
        <v>0.02</v>
      </c>
      <c r="Q56" s="420" t="s">
        <v>4053</v>
      </c>
      <c r="R56" s="417"/>
      <c r="S56" s="292" t="str">
        <f t="shared" si="7"/>
        <v>Não Qualificado</v>
      </c>
      <c r="T56" s="292" t="s">
        <v>220</v>
      </c>
      <c r="U56" s="292" t="s">
        <v>3913</v>
      </c>
      <c r="V56" s="292" t="s">
        <v>112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3007</v>
      </c>
      <c r="BE56" s="339" t="s">
        <v>3007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34</v>
      </c>
      <c r="B57" s="104" t="s">
        <v>3100</v>
      </c>
      <c r="C57" s="122" t="s">
        <v>3098</v>
      </c>
      <c r="D57" s="292">
        <v>4648767</v>
      </c>
      <c r="E57" s="293" t="s">
        <v>19</v>
      </c>
      <c r="F57" s="293" t="s">
        <v>38</v>
      </c>
      <c r="G57" s="293" t="s">
        <v>530</v>
      </c>
      <c r="H57" s="293" t="str">
        <f>IFERROR(VLOOKUP(G57,'Cadastro de assessores'!A:B,2,FALSE),"Não Cadastrado")</f>
        <v>18993</v>
      </c>
      <c r="I57" s="293"/>
      <c r="J57" s="29" t="s">
        <v>3855</v>
      </c>
      <c r="K57" s="293" t="s">
        <v>227</v>
      </c>
      <c r="L57" s="415">
        <v>44312</v>
      </c>
      <c r="M57" s="415">
        <v>44312</v>
      </c>
      <c r="N57" s="292"/>
      <c r="O57" s="292" t="s">
        <v>3856</v>
      </c>
      <c r="P57" s="388">
        <v>0.01</v>
      </c>
      <c r="Q57" s="420"/>
      <c r="R57" s="417"/>
      <c r="S57" s="292" t="str">
        <f t="shared" si="7"/>
        <v>Não Qualificado</v>
      </c>
      <c r="T57" s="292" t="s">
        <v>220</v>
      </c>
      <c r="U57" s="292" t="s">
        <v>3990</v>
      </c>
      <c r="V57" s="292" t="s">
        <v>38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3220</v>
      </c>
      <c r="AN57" s="339" t="s">
        <v>3220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34</v>
      </c>
      <c r="B58" s="104" t="s">
        <v>4054</v>
      </c>
      <c r="C58" s="390" t="s">
        <v>4055</v>
      </c>
      <c r="D58" s="293">
        <v>6889397</v>
      </c>
      <c r="E58" s="293" t="s">
        <v>19</v>
      </c>
      <c r="F58" s="293" t="s">
        <v>124</v>
      </c>
      <c r="G58" s="293" t="s">
        <v>404</v>
      </c>
      <c r="H58" s="293" t="str">
        <f>IFERROR(VLOOKUP(G58,'Cadastro de assessores'!A:B,2,FALSE),"Não Cadastrado")</f>
        <v>18009</v>
      </c>
      <c r="I58" s="293"/>
      <c r="J58" s="29" t="s">
        <v>3855</v>
      </c>
      <c r="K58" s="293" t="s">
        <v>227</v>
      </c>
      <c r="L58" s="416">
        <v>44519</v>
      </c>
      <c r="M58" s="416">
        <v>44522</v>
      </c>
      <c r="N58" s="299"/>
      <c r="O58" s="299" t="s">
        <v>3872</v>
      </c>
      <c r="P58" s="388">
        <v>1.2E-2</v>
      </c>
      <c r="Q58" s="311" t="s">
        <v>1002</v>
      </c>
      <c r="R58" s="417"/>
      <c r="S58" s="292" t="str">
        <f t="shared" si="7"/>
        <v>Não Qualificado</v>
      </c>
      <c r="T58" s="292" t="s">
        <v>220</v>
      </c>
      <c r="U58" s="292" t="s">
        <v>4000</v>
      </c>
      <c r="V58" s="299" t="s">
        <v>38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34</v>
      </c>
      <c r="B59" s="104" t="s">
        <v>4056</v>
      </c>
      <c r="C59" s="122" t="s">
        <v>4057</v>
      </c>
      <c r="D59" s="292">
        <v>3774100</v>
      </c>
      <c r="E59" s="293" t="s">
        <v>2998</v>
      </c>
      <c r="F59" s="293" t="s">
        <v>38</v>
      </c>
      <c r="G59" s="293" t="s">
        <v>2998</v>
      </c>
      <c r="H59" s="293" t="str">
        <f>IFERROR(VLOOKUP(G59,'Cadastro de assessores'!A:B,2,FALSE),"Não Cadastrado")</f>
        <v>18986</v>
      </c>
      <c r="I59" s="293"/>
      <c r="J59" s="29" t="s">
        <v>3855</v>
      </c>
      <c r="K59" s="292" t="s">
        <v>239</v>
      </c>
      <c r="L59" s="415">
        <v>43818</v>
      </c>
      <c r="M59" s="415">
        <v>43847</v>
      </c>
      <c r="N59" s="292"/>
      <c r="O59" s="292" t="s">
        <v>3862</v>
      </c>
      <c r="P59" s="388">
        <v>1.4999999999999999E-2</v>
      </c>
      <c r="Q59" s="420"/>
      <c r="R59" s="417"/>
      <c r="S59" s="292" t="str">
        <f t="shared" si="7"/>
        <v/>
      </c>
      <c r="T59" s="292" t="s">
        <v>220</v>
      </c>
      <c r="U59" s="292" t="s">
        <v>4058</v>
      </c>
      <c r="V59" s="292" t="s">
        <v>38</v>
      </c>
      <c r="W59" s="418" t="s">
        <v>3865</v>
      </c>
      <c r="X59" s="418" t="s">
        <v>3865</v>
      </c>
      <c r="Y59" s="418" t="s">
        <v>3865</v>
      </c>
      <c r="Z59" s="418" t="s">
        <v>4059</v>
      </c>
      <c r="AA59" s="418" t="s">
        <v>4060</v>
      </c>
      <c r="AB59" s="418" t="s">
        <v>4061</v>
      </c>
      <c r="AC59" s="418" t="s">
        <v>4062</v>
      </c>
      <c r="AD59" s="418" t="s">
        <v>4063</v>
      </c>
      <c r="AE59" s="418" t="s">
        <v>4064</v>
      </c>
      <c r="AF59" s="418" t="s">
        <v>4065</v>
      </c>
      <c r="AG59" s="418" t="s">
        <v>4066</v>
      </c>
      <c r="AH59" s="418" t="s">
        <v>4067</v>
      </c>
      <c r="AI59" s="418" t="s">
        <v>4068</v>
      </c>
      <c r="AJ59" s="418" t="s">
        <v>4069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3007</v>
      </c>
      <c r="BE59" s="339" t="s">
        <v>3007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34</v>
      </c>
      <c r="B60" s="104" t="s">
        <v>4070</v>
      </c>
      <c r="C60" s="390" t="s">
        <v>4071</v>
      </c>
      <c r="D60" s="299">
        <v>2588890</v>
      </c>
      <c r="E60" s="292" t="s">
        <v>2998</v>
      </c>
      <c r="F60" s="292" t="s">
        <v>38</v>
      </c>
      <c r="G60" s="292" t="s">
        <v>2998</v>
      </c>
      <c r="H60" s="292" t="str">
        <f>IFERROR(VLOOKUP(G60,'Cadastro de assessores'!A:B,2,FALSE),"Não Cadastrado")</f>
        <v>18986</v>
      </c>
      <c r="I60" s="292"/>
      <c r="J60" s="29" t="s">
        <v>218</v>
      </c>
      <c r="K60" s="292" t="s">
        <v>3861</v>
      </c>
      <c r="L60" s="387">
        <v>44390</v>
      </c>
      <c r="M60" s="387">
        <v>44390</v>
      </c>
      <c r="N60" s="419">
        <v>44524</v>
      </c>
      <c r="O60" s="292" t="s">
        <v>3862</v>
      </c>
      <c r="P60" s="388">
        <v>1.4999999999999999E-2</v>
      </c>
      <c r="Q60" s="420" t="s">
        <v>4072</v>
      </c>
      <c r="R60" s="417"/>
      <c r="S60" s="292" t="str">
        <f t="shared" si="7"/>
        <v>Não Qualificado</v>
      </c>
      <c r="T60" s="292" t="s">
        <v>220</v>
      </c>
      <c r="U60" s="299" t="s">
        <v>4073</v>
      </c>
      <c r="V60" s="299" t="s">
        <v>4074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3007</v>
      </c>
      <c r="BE60" s="339" t="s">
        <v>3007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34</v>
      </c>
      <c r="B61" s="104" t="s">
        <v>4075</v>
      </c>
      <c r="C61" s="390" t="s">
        <v>4076</v>
      </c>
      <c r="D61" s="299">
        <v>4742962</v>
      </c>
      <c r="E61" s="292" t="s">
        <v>19</v>
      </c>
      <c r="F61" s="292" t="s">
        <v>124</v>
      </c>
      <c r="G61" s="292" t="s">
        <v>404</v>
      </c>
      <c r="H61" s="292" t="str">
        <f>IFERROR(VLOOKUP(G61,'Cadastro de assessores'!A:B,2,FALSE),"Não Cadastrado")</f>
        <v>18009</v>
      </c>
      <c r="I61" s="292"/>
      <c r="J61" s="29" t="s">
        <v>218</v>
      </c>
      <c r="K61" s="292" t="s">
        <v>3861</v>
      </c>
      <c r="L61" s="387">
        <v>44204</v>
      </c>
      <c r="M61" s="387">
        <v>44204</v>
      </c>
      <c r="N61" s="387">
        <v>44657</v>
      </c>
      <c r="O61" s="292" t="s">
        <v>4077</v>
      </c>
      <c r="P61" s="388">
        <v>0.02</v>
      </c>
      <c r="Q61" s="420" t="s">
        <v>4053</v>
      </c>
      <c r="R61" s="417"/>
      <c r="S61" s="292" t="str">
        <f t="shared" si="7"/>
        <v>Não Qualificado</v>
      </c>
      <c r="T61" s="292" t="s">
        <v>220</v>
      </c>
      <c r="U61" s="292" t="s">
        <v>3913</v>
      </c>
      <c r="V61" s="292" t="s">
        <v>112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3007</v>
      </c>
      <c r="BE61" s="339" t="s">
        <v>3007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34</v>
      </c>
      <c r="B62" s="104" t="s">
        <v>4075</v>
      </c>
      <c r="C62" s="390" t="s">
        <v>4076</v>
      </c>
      <c r="D62" s="299">
        <v>3556718</v>
      </c>
      <c r="E62" s="292" t="s">
        <v>19</v>
      </c>
      <c r="F62" s="292" t="s">
        <v>124</v>
      </c>
      <c r="G62" s="292" t="s">
        <v>404</v>
      </c>
      <c r="H62" s="292" t="str">
        <f>IFERROR(VLOOKUP(G62,'Cadastro de assessores'!A:B,2,FALSE),"Não Cadastrado")</f>
        <v>18009</v>
      </c>
      <c r="I62" s="292"/>
      <c r="J62" s="29" t="s">
        <v>218</v>
      </c>
      <c r="K62" s="292" t="s">
        <v>3861</v>
      </c>
      <c r="L62" s="387">
        <v>44426</v>
      </c>
      <c r="M62" s="387">
        <v>44426</v>
      </c>
      <c r="N62" s="387">
        <v>44657</v>
      </c>
      <c r="O62" s="292" t="s">
        <v>4078</v>
      </c>
      <c r="P62" s="388">
        <v>8.0000000000000002E-3</v>
      </c>
      <c r="Q62" s="420" t="s">
        <v>4053</v>
      </c>
      <c r="R62" s="417"/>
      <c r="S62" s="292" t="str">
        <f t="shared" si="7"/>
        <v>Não Qualificado</v>
      </c>
      <c r="T62" s="292" t="s">
        <v>220</v>
      </c>
      <c r="U62" s="292" t="s">
        <v>3913</v>
      </c>
      <c r="V62" s="292" t="s">
        <v>112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3007</v>
      </c>
      <c r="BE62" s="339" t="s">
        <v>3007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34</v>
      </c>
      <c r="B63" s="104" t="s">
        <v>640</v>
      </c>
      <c r="C63" s="86" t="s">
        <v>637</v>
      </c>
      <c r="D63" s="299">
        <v>43315</v>
      </c>
      <c r="E63" s="293" t="s">
        <v>19</v>
      </c>
      <c r="F63" s="293" t="s">
        <v>20</v>
      </c>
      <c r="G63" s="293" t="s">
        <v>339</v>
      </c>
      <c r="H63" s="426" t="str">
        <f>IFERROR(VLOOKUP(G63,'Cadastro de assessores'!A:B,2,FALSE),"Não Cadastrado")</f>
        <v>28411</v>
      </c>
      <c r="I63" s="426"/>
      <c r="J63" s="29" t="s">
        <v>3855</v>
      </c>
      <c r="K63" s="293" t="s">
        <v>227</v>
      </c>
      <c r="L63" s="415">
        <v>44564</v>
      </c>
      <c r="M63" s="415">
        <v>44586</v>
      </c>
      <c r="N63" s="299"/>
      <c r="O63" s="299" t="s">
        <v>3869</v>
      </c>
      <c r="P63" s="388">
        <v>1.2E-2</v>
      </c>
      <c r="Q63" s="420" t="s">
        <v>4079</v>
      </c>
      <c r="R63" s="417"/>
      <c r="S63" s="292" t="str">
        <f t="shared" si="7"/>
        <v/>
      </c>
      <c r="T63" s="292" t="s">
        <v>220</v>
      </c>
      <c r="U63" s="292" t="s">
        <v>4080</v>
      </c>
      <c r="V63" s="292" t="s">
        <v>94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34</v>
      </c>
      <c r="B64" s="104" t="s">
        <v>4081</v>
      </c>
      <c r="C64" s="390" t="s">
        <v>4082</v>
      </c>
      <c r="D64" s="299">
        <v>3500160</v>
      </c>
      <c r="E64" s="293" t="s">
        <v>110</v>
      </c>
      <c r="F64" s="293" t="s">
        <v>38</v>
      </c>
      <c r="G64" s="299" t="s">
        <v>3914</v>
      </c>
      <c r="H64" s="426" t="str">
        <f>IFERROR(VLOOKUP(G64,'Cadastro de assessores'!A:B,2,FALSE),"Não Cadastrado")</f>
        <v>12624</v>
      </c>
      <c r="I64" s="426"/>
      <c r="J64" s="29" t="s">
        <v>218</v>
      </c>
      <c r="K64" s="293" t="s">
        <v>227</v>
      </c>
      <c r="L64" s="423">
        <v>44679</v>
      </c>
      <c r="M64" s="423">
        <v>44680</v>
      </c>
      <c r="N64" s="299"/>
      <c r="O64" s="299" t="s">
        <v>4083</v>
      </c>
      <c r="P64" s="388">
        <v>0.01</v>
      </c>
      <c r="Q64" s="420"/>
      <c r="R64" s="417"/>
      <c r="S64" s="292" t="str">
        <f t="shared" si="7"/>
        <v>Não Qualificado</v>
      </c>
      <c r="T64" s="292" t="s">
        <v>220</v>
      </c>
      <c r="U64" s="292"/>
      <c r="V64" s="292" t="s">
        <v>38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34</v>
      </c>
      <c r="B65" s="104" t="s">
        <v>4084</v>
      </c>
      <c r="C65" s="390" t="s">
        <v>4085</v>
      </c>
      <c r="D65" s="299">
        <v>4452023</v>
      </c>
      <c r="E65" s="293" t="s">
        <v>19</v>
      </c>
      <c r="F65" s="293" t="s">
        <v>38</v>
      </c>
      <c r="G65" s="293" t="s">
        <v>3232</v>
      </c>
      <c r="H65" s="293" t="str">
        <f>IFERROR(VLOOKUP(G65,'Cadastro de assessores'!A:B,2,FALSE),"Não Cadastrado")</f>
        <v>13444</v>
      </c>
      <c r="I65" s="293"/>
      <c r="J65" s="29" t="s">
        <v>227</v>
      </c>
      <c r="K65" s="293" t="s">
        <v>227</v>
      </c>
      <c r="L65" s="415">
        <v>44372</v>
      </c>
      <c r="M65" s="415">
        <v>44372</v>
      </c>
      <c r="N65" s="299"/>
      <c r="O65" s="299" t="s">
        <v>4086</v>
      </c>
      <c r="P65" s="388">
        <v>0.02</v>
      </c>
      <c r="Q65" s="420"/>
      <c r="R65" s="417"/>
      <c r="S65" s="292" t="str">
        <f t="shared" si="7"/>
        <v/>
      </c>
      <c r="T65" s="299" t="s">
        <v>220</v>
      </c>
      <c r="U65" s="292" t="s">
        <v>4087</v>
      </c>
      <c r="V65" s="292" t="s">
        <v>31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34</v>
      </c>
      <c r="B66" s="104" t="s">
        <v>4088</v>
      </c>
      <c r="C66" s="122" t="s">
        <v>4089</v>
      </c>
      <c r="D66" s="292">
        <v>4765516</v>
      </c>
      <c r="E66" s="292" t="s">
        <v>110</v>
      </c>
      <c r="F66" s="292" t="s">
        <v>38</v>
      </c>
      <c r="G66" s="292" t="s">
        <v>3703</v>
      </c>
      <c r="H66" s="292" t="str">
        <f>IFERROR(VLOOKUP(G66,'Cadastro de assessores'!A:B,2,FALSE),"Não Cadastrado")</f>
        <v>14574</v>
      </c>
      <c r="I66" s="292"/>
      <c r="J66" s="29" t="s">
        <v>218</v>
      </c>
      <c r="K66" s="292" t="s">
        <v>3861</v>
      </c>
      <c r="L66" s="387">
        <v>44228</v>
      </c>
      <c r="M66" s="387">
        <v>44228</v>
      </c>
      <c r="N66" s="387">
        <v>44418</v>
      </c>
      <c r="O66" s="292" t="s">
        <v>3856</v>
      </c>
      <c r="P66" s="388">
        <v>0.02</v>
      </c>
      <c r="Q66" s="420" t="s">
        <v>4090</v>
      </c>
      <c r="R66" s="417"/>
      <c r="S66" s="292" t="str">
        <f t="shared" si="7"/>
        <v>Não Qualificado</v>
      </c>
      <c r="T66" s="292" t="s">
        <v>220</v>
      </c>
      <c r="U66" s="292" t="s">
        <v>3878</v>
      </c>
      <c r="V66" s="292" t="s">
        <v>38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3007</v>
      </c>
      <c r="BE66" s="339" t="s">
        <v>3007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34</v>
      </c>
      <c r="B67" s="104" t="s">
        <v>4091</v>
      </c>
      <c r="C67" s="390" t="s">
        <v>4092</v>
      </c>
      <c r="D67" s="432">
        <v>7119368</v>
      </c>
      <c r="E67" s="292" t="s">
        <v>19</v>
      </c>
      <c r="F67" s="292" t="s">
        <v>124</v>
      </c>
      <c r="G67" s="299" t="s">
        <v>244</v>
      </c>
      <c r="H67" s="292" t="str">
        <f>IFERROR(VLOOKUP(G67,'Cadastro de assessores'!A:B,2,FALSE),"Não Cadastrado")</f>
        <v>18890</v>
      </c>
      <c r="I67" s="292"/>
      <c r="J67" s="29" t="s">
        <v>218</v>
      </c>
      <c r="K67" s="292" t="s">
        <v>3861</v>
      </c>
      <c r="L67" s="419">
        <v>44523</v>
      </c>
      <c r="M67" s="419">
        <v>44523</v>
      </c>
      <c r="N67" s="391">
        <v>44700</v>
      </c>
      <c r="O67" s="299" t="s">
        <v>3869</v>
      </c>
      <c r="P67" s="388">
        <v>7.0000000000000001E-3</v>
      </c>
      <c r="Q67" s="168" t="s">
        <v>4037</v>
      </c>
      <c r="R67" s="417"/>
      <c r="S67" s="292" t="str">
        <f t="shared" si="7"/>
        <v>Não Qualificado</v>
      </c>
      <c r="T67" s="292" t="s">
        <v>220</v>
      </c>
      <c r="U67" s="292" t="s">
        <v>4034</v>
      </c>
      <c r="V67" s="292" t="s">
        <v>124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3007</v>
      </c>
      <c r="BE67" s="339" t="s">
        <v>3007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34</v>
      </c>
      <c r="B68" s="104" t="s">
        <v>4091</v>
      </c>
      <c r="C68" s="390" t="s">
        <v>4092</v>
      </c>
      <c r="D68" s="299">
        <v>7207902</v>
      </c>
      <c r="E68" s="292" t="s">
        <v>19</v>
      </c>
      <c r="F68" s="292" t="s">
        <v>124</v>
      </c>
      <c r="G68" s="299" t="s">
        <v>244</v>
      </c>
      <c r="H68" s="292" t="str">
        <f>IFERROR(VLOOKUP(G68,'Cadastro de assessores'!A:B,2,FALSE),"Não Cadastrado")</f>
        <v>18890</v>
      </c>
      <c r="I68" s="292"/>
      <c r="J68" s="29" t="s">
        <v>218</v>
      </c>
      <c r="K68" s="292" t="s">
        <v>3861</v>
      </c>
      <c r="L68" s="419">
        <v>44523</v>
      </c>
      <c r="M68" s="419">
        <v>44523</v>
      </c>
      <c r="N68" s="391">
        <v>44700</v>
      </c>
      <c r="O68" s="299" t="s">
        <v>3869</v>
      </c>
      <c r="P68" s="388">
        <v>7.0000000000000001E-3</v>
      </c>
      <c r="Q68" s="168" t="s">
        <v>4037</v>
      </c>
      <c r="R68" s="417"/>
      <c r="S68" s="292" t="str">
        <f t="shared" si="7"/>
        <v>Não Qualificado</v>
      </c>
      <c r="T68" s="292" t="s">
        <v>220</v>
      </c>
      <c r="U68" s="292" t="s">
        <v>4034</v>
      </c>
      <c r="V68" s="292" t="s">
        <v>124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3007</v>
      </c>
      <c r="BE68" s="339" t="s">
        <v>3007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34</v>
      </c>
      <c r="B69" s="104" t="s">
        <v>659</v>
      </c>
      <c r="C69" s="433" t="s">
        <v>4093</v>
      </c>
      <c r="D69" s="434">
        <v>3286506</v>
      </c>
      <c r="E69" s="292" t="s">
        <v>19</v>
      </c>
      <c r="F69" s="292" t="s">
        <v>38</v>
      </c>
      <c r="G69" s="292" t="s">
        <v>446</v>
      </c>
      <c r="H69" s="292"/>
      <c r="I69" s="292"/>
      <c r="J69" s="29" t="s">
        <v>3855</v>
      </c>
      <c r="K69" s="292"/>
      <c r="L69" s="419"/>
      <c r="M69" s="419">
        <v>44932</v>
      </c>
      <c r="N69" s="387"/>
      <c r="O69" s="292" t="s">
        <v>3862</v>
      </c>
      <c r="P69" s="388">
        <v>0.01</v>
      </c>
      <c r="Q69" s="435" t="s">
        <v>4094</v>
      </c>
      <c r="R69" s="417"/>
      <c r="S69" s="292"/>
      <c r="T69" s="292"/>
      <c r="U69" s="292"/>
      <c r="V69" s="292" t="s">
        <v>38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34</v>
      </c>
      <c r="B70" s="104" t="s">
        <v>662</v>
      </c>
      <c r="C70" s="122" t="s">
        <v>4095</v>
      </c>
      <c r="D70" s="104">
        <v>3360893</v>
      </c>
      <c r="E70" s="293" t="s">
        <v>19</v>
      </c>
      <c r="F70" s="293" t="s">
        <v>124</v>
      </c>
      <c r="G70" s="293" t="s">
        <v>238</v>
      </c>
      <c r="H70" s="293">
        <f>IFERROR(VLOOKUP(G70,'Cadastro de assessores'!A:B,2,FALSE),"Não Cadastrado")</f>
        <v>12331</v>
      </c>
      <c r="I70" s="293"/>
      <c r="J70" s="29" t="s">
        <v>3855</v>
      </c>
      <c r="K70" s="293" t="s">
        <v>227</v>
      </c>
      <c r="L70" s="415">
        <v>44733</v>
      </c>
      <c r="M70" s="415">
        <v>44759</v>
      </c>
      <c r="N70" s="292"/>
      <c r="O70" s="292" t="s">
        <v>3869</v>
      </c>
      <c r="P70" s="388">
        <v>7.0000000000000001E-3</v>
      </c>
      <c r="Q70" s="420"/>
      <c r="R70" s="417"/>
      <c r="S70" s="292"/>
      <c r="T70" s="292" t="s">
        <v>220</v>
      </c>
      <c r="U70" s="292" t="s">
        <v>3908</v>
      </c>
      <c r="V70" s="292" t="s">
        <v>124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34</v>
      </c>
      <c r="B71" s="104" t="s">
        <v>4096</v>
      </c>
      <c r="C71" s="122" t="s">
        <v>4097</v>
      </c>
      <c r="D71" s="306">
        <v>4618682</v>
      </c>
      <c r="E71" s="292" t="s">
        <v>110</v>
      </c>
      <c r="F71" s="292" t="s">
        <v>38</v>
      </c>
      <c r="G71" s="292" t="s">
        <v>3703</v>
      </c>
      <c r="H71" s="292" t="str">
        <f>IFERROR(VLOOKUP(G71,'Cadastro de assessores'!A:B,2,FALSE),"Não Cadastrado")</f>
        <v>14574</v>
      </c>
      <c r="I71" s="292"/>
      <c r="J71" s="29" t="s">
        <v>218</v>
      </c>
      <c r="K71" s="292" t="s">
        <v>3861</v>
      </c>
      <c r="L71" s="419">
        <v>44160</v>
      </c>
      <c r="M71" s="419">
        <v>44160</v>
      </c>
      <c r="N71" s="387">
        <v>44806</v>
      </c>
      <c r="O71" s="292" t="s">
        <v>3862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220</v>
      </c>
      <c r="U71" s="292" t="s">
        <v>3890</v>
      </c>
      <c r="V71" s="292" t="s">
        <v>38</v>
      </c>
      <c r="W71" s="418" t="s">
        <v>3865</v>
      </c>
      <c r="X71" s="418" t="s">
        <v>3865</v>
      </c>
      <c r="Y71" s="418" t="s">
        <v>3865</v>
      </c>
      <c r="Z71" s="418" t="s">
        <v>3865</v>
      </c>
      <c r="AA71" s="418" t="s">
        <v>3865</v>
      </c>
      <c r="AB71" s="418" t="s">
        <v>3865</v>
      </c>
      <c r="AC71" s="418" t="s">
        <v>3865</v>
      </c>
      <c r="AD71" s="418" t="s">
        <v>3865</v>
      </c>
      <c r="AE71" s="418" t="s">
        <v>3865</v>
      </c>
      <c r="AF71" s="418" t="s">
        <v>3865</v>
      </c>
      <c r="AG71" s="418" t="s">
        <v>3865</v>
      </c>
      <c r="AH71" s="418" t="s">
        <v>3865</v>
      </c>
      <c r="AI71" s="418" t="s">
        <v>3865</v>
      </c>
      <c r="AJ71" s="418" t="s">
        <v>4098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34</v>
      </c>
      <c r="B72" s="104" t="s">
        <v>4099</v>
      </c>
      <c r="C72" s="122" t="s">
        <v>4100</v>
      </c>
      <c r="D72" s="293">
        <v>4805165</v>
      </c>
      <c r="E72" s="293" t="s">
        <v>2998</v>
      </c>
      <c r="F72" s="293" t="s">
        <v>38</v>
      </c>
      <c r="G72" s="293" t="s">
        <v>2998</v>
      </c>
      <c r="H72" s="293" t="str">
        <f>IFERROR(VLOOKUP(G72,'Cadastro de assessores'!A:B,2,FALSE),"Não Cadastrado")</f>
        <v>18986</v>
      </c>
      <c r="I72" s="293"/>
      <c r="J72" s="29" t="s">
        <v>227</v>
      </c>
      <c r="K72" s="293" t="s">
        <v>227</v>
      </c>
      <c r="L72" s="415">
        <v>44235</v>
      </c>
      <c r="M72" s="415">
        <v>44235</v>
      </c>
      <c r="N72" s="292"/>
      <c r="O72" s="292" t="s">
        <v>3862</v>
      </c>
      <c r="P72" s="388">
        <v>1.4999999999999999E-2</v>
      </c>
      <c r="Q72" s="420" t="s">
        <v>1002</v>
      </c>
      <c r="R72" s="417" t="s">
        <v>4101</v>
      </c>
      <c r="S72" s="292" t="str">
        <f t="shared" si="8"/>
        <v/>
      </c>
      <c r="T72" s="292" t="s">
        <v>220</v>
      </c>
      <c r="U72" s="292" t="s">
        <v>3864</v>
      </c>
      <c r="V72" s="292" t="s">
        <v>38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34</v>
      </c>
      <c r="B73" s="104" t="s">
        <v>672</v>
      </c>
      <c r="C73" s="390" t="s">
        <v>4102</v>
      </c>
      <c r="D73" s="293">
        <v>6480340</v>
      </c>
      <c r="E73" s="293" t="s">
        <v>19</v>
      </c>
      <c r="F73" s="293" t="s">
        <v>124</v>
      </c>
      <c r="G73" s="426" t="s">
        <v>404</v>
      </c>
      <c r="H73" s="426" t="str">
        <f>IFERROR(VLOOKUP(G73,'Cadastro de assessores'!A:B,2,FALSE),"Não Cadastrado")</f>
        <v>18009</v>
      </c>
      <c r="I73" s="426"/>
      <c r="J73" s="29" t="s">
        <v>3855</v>
      </c>
      <c r="K73" s="293" t="s">
        <v>227</v>
      </c>
      <c r="L73" s="415">
        <v>44439</v>
      </c>
      <c r="M73" s="415">
        <v>44447</v>
      </c>
      <c r="N73" s="426"/>
      <c r="O73" s="426" t="s">
        <v>3872</v>
      </c>
      <c r="P73" s="388">
        <v>1.2E-2</v>
      </c>
      <c r="Q73" s="168"/>
      <c r="R73" s="417"/>
      <c r="S73" s="292" t="str">
        <f t="shared" si="8"/>
        <v>Não Qualificado</v>
      </c>
      <c r="T73" s="292" t="s">
        <v>220</v>
      </c>
      <c r="U73" s="292" t="s">
        <v>4034</v>
      </c>
      <c r="V73" s="299" t="s">
        <v>124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34</v>
      </c>
      <c r="B74" s="104" t="s">
        <v>3116</v>
      </c>
      <c r="C74" s="122" t="s">
        <v>3114</v>
      </c>
      <c r="D74" s="292">
        <v>260123</v>
      </c>
      <c r="E74" s="293" t="s">
        <v>3063</v>
      </c>
      <c r="F74" s="293" t="s">
        <v>38</v>
      </c>
      <c r="G74" s="293" t="s">
        <v>3063</v>
      </c>
      <c r="H74" s="293" t="str">
        <f>IFERROR(VLOOKUP(G74,'Cadastro de assessores'!A:B,2,FALSE),"Não Cadastrado")</f>
        <v>22400</v>
      </c>
      <c r="I74" s="293"/>
      <c r="J74" s="29" t="s">
        <v>3855</v>
      </c>
      <c r="K74" s="292" t="s">
        <v>239</v>
      </c>
      <c r="L74" s="292" t="s">
        <v>3220</v>
      </c>
      <c r="M74" s="436" t="s">
        <v>3707</v>
      </c>
      <c r="N74" s="292"/>
      <c r="O74" s="292" t="s">
        <v>4086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220</v>
      </c>
      <c r="U74" s="292" t="s">
        <v>3864</v>
      </c>
      <c r="V74" s="292" t="s">
        <v>38</v>
      </c>
      <c r="W74" s="418" t="s">
        <v>3865</v>
      </c>
      <c r="X74" s="418" t="s">
        <v>3865</v>
      </c>
      <c r="Y74" s="418" t="s">
        <v>3865</v>
      </c>
      <c r="Z74" s="418" t="s">
        <v>3865</v>
      </c>
      <c r="AA74" s="418" t="s">
        <v>3865</v>
      </c>
      <c r="AB74" s="418" t="s">
        <v>3865</v>
      </c>
      <c r="AC74" s="418" t="s">
        <v>3865</v>
      </c>
      <c r="AD74" s="418" t="s">
        <v>3865</v>
      </c>
      <c r="AE74" s="418" t="s">
        <v>3865</v>
      </c>
      <c r="AF74" s="418" t="s">
        <v>3865</v>
      </c>
      <c r="AG74" s="418" t="s">
        <v>3865</v>
      </c>
      <c r="AH74" s="418"/>
      <c r="AI74" s="418" t="s">
        <v>3865</v>
      </c>
      <c r="AJ74" s="418" t="s">
        <v>3865</v>
      </c>
      <c r="AK74" s="339" t="s">
        <v>3220</v>
      </c>
      <c r="AL74" s="339"/>
      <c r="AM74" s="339" t="s">
        <v>3220</v>
      </c>
      <c r="AN74" s="339" t="s">
        <v>3220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3007</v>
      </c>
      <c r="BE74" s="339" t="s">
        <v>3007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34</v>
      </c>
      <c r="B75" s="104" t="s">
        <v>4103</v>
      </c>
      <c r="C75" s="122" t="s">
        <v>4104</v>
      </c>
      <c r="D75" s="292">
        <v>4522420</v>
      </c>
      <c r="E75" s="292" t="s">
        <v>19</v>
      </c>
      <c r="F75" s="292" t="s">
        <v>38</v>
      </c>
      <c r="G75" s="292" t="s">
        <v>3860</v>
      </c>
      <c r="H75" s="292" t="str">
        <f>IFERROR(VLOOKUP(G75,'Cadastro de assessores'!A:B,2,FALSE),"Não Cadastrado")</f>
        <v>17679</v>
      </c>
      <c r="I75" s="292"/>
      <c r="J75" s="29" t="s">
        <v>218</v>
      </c>
      <c r="K75" s="292" t="s">
        <v>3861</v>
      </c>
      <c r="L75" s="387">
        <v>44141</v>
      </c>
      <c r="M75" s="387">
        <v>44141</v>
      </c>
      <c r="N75" s="387">
        <v>44412</v>
      </c>
      <c r="O75" s="292" t="s">
        <v>3862</v>
      </c>
      <c r="P75" s="388">
        <v>1.4999999999999999E-2</v>
      </c>
      <c r="Q75" s="420" t="s">
        <v>4105</v>
      </c>
      <c r="R75" s="417"/>
      <c r="S75" s="292" t="str">
        <f t="shared" si="8"/>
        <v>Não Qualificado</v>
      </c>
      <c r="T75" s="292" t="s">
        <v>220</v>
      </c>
      <c r="U75" s="292" t="s">
        <v>4106</v>
      </c>
      <c r="V75" s="292" t="s">
        <v>666</v>
      </c>
      <c r="W75" s="418" t="s">
        <v>3865</v>
      </c>
      <c r="X75" s="418" t="s">
        <v>3865</v>
      </c>
      <c r="Y75" s="418" t="s">
        <v>3865</v>
      </c>
      <c r="Z75" s="418" t="s">
        <v>3865</v>
      </c>
      <c r="AA75" s="418" t="s">
        <v>3865</v>
      </c>
      <c r="AB75" s="418" t="s">
        <v>3865</v>
      </c>
      <c r="AC75" s="418" t="s">
        <v>3865</v>
      </c>
      <c r="AD75" s="418" t="s">
        <v>3865</v>
      </c>
      <c r="AE75" s="418" t="s">
        <v>3865</v>
      </c>
      <c r="AF75" s="418" t="s">
        <v>3865</v>
      </c>
      <c r="AG75" s="418" t="s">
        <v>3865</v>
      </c>
      <c r="AH75" s="418" t="s">
        <v>3865</v>
      </c>
      <c r="AI75" s="418" t="s">
        <v>3865</v>
      </c>
      <c r="AJ75" s="418" t="s">
        <v>4107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3007</v>
      </c>
      <c r="BE75" s="339" t="s">
        <v>3007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34</v>
      </c>
      <c r="B76" s="104" t="s">
        <v>4108</v>
      </c>
      <c r="C76" s="390" t="s">
        <v>4109</v>
      </c>
      <c r="D76" s="299">
        <v>6592638</v>
      </c>
      <c r="E76" s="293" t="s">
        <v>19</v>
      </c>
      <c r="F76" s="293" t="s">
        <v>124</v>
      </c>
      <c r="G76" s="293" t="s">
        <v>404</v>
      </c>
      <c r="H76" s="293" t="str">
        <f>IFERROR(VLOOKUP(G76,'Cadastro de assessores'!A:B,2,FALSE),"Não Cadastrado")</f>
        <v>18009</v>
      </c>
      <c r="I76" s="293"/>
      <c r="J76" s="29" t="s">
        <v>227</v>
      </c>
      <c r="K76" s="293" t="s">
        <v>227</v>
      </c>
      <c r="L76" s="415">
        <v>44456</v>
      </c>
      <c r="M76" s="415">
        <v>44461</v>
      </c>
      <c r="N76" s="299"/>
      <c r="O76" s="299" t="s">
        <v>3862</v>
      </c>
      <c r="P76" s="388">
        <v>1.4999999999999999E-2</v>
      </c>
      <c r="Q76" s="168"/>
      <c r="R76" s="417"/>
      <c r="S76" s="292" t="str">
        <f t="shared" si="8"/>
        <v>Não Qualificado</v>
      </c>
      <c r="T76" s="292" t="s">
        <v>220</v>
      </c>
      <c r="U76" s="292" t="s">
        <v>3913</v>
      </c>
      <c r="V76" s="292" t="s">
        <v>112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34</v>
      </c>
      <c r="B77" s="104" t="s">
        <v>4110</v>
      </c>
      <c r="C77" s="122" t="s">
        <v>4111</v>
      </c>
      <c r="D77" s="292">
        <v>4572882</v>
      </c>
      <c r="E77" s="292" t="s">
        <v>110</v>
      </c>
      <c r="F77" s="292" t="s">
        <v>38</v>
      </c>
      <c r="G77" s="292" t="s">
        <v>3703</v>
      </c>
      <c r="H77" s="292" t="str">
        <f>IFERROR(VLOOKUP(G77,'Cadastro de assessores'!A:B,2,FALSE),"Não Cadastrado")</f>
        <v>14574</v>
      </c>
      <c r="I77" s="292"/>
      <c r="J77" s="29" t="s">
        <v>218</v>
      </c>
      <c r="K77" s="292" t="s">
        <v>3861</v>
      </c>
      <c r="L77" s="419">
        <v>44165</v>
      </c>
      <c r="M77" s="419">
        <v>44165</v>
      </c>
      <c r="N77" s="387">
        <v>44295</v>
      </c>
      <c r="O77" s="292" t="s">
        <v>3862</v>
      </c>
      <c r="P77" s="388">
        <v>1.4999999999999999E-2</v>
      </c>
      <c r="Q77" s="420" t="s">
        <v>4112</v>
      </c>
      <c r="R77" s="417"/>
      <c r="S77" s="292" t="str">
        <f t="shared" si="8"/>
        <v/>
      </c>
      <c r="T77" s="292" t="s">
        <v>220</v>
      </c>
      <c r="U77" s="292" t="s">
        <v>3996</v>
      </c>
      <c r="V77" s="292" t="s">
        <v>38</v>
      </c>
      <c r="W77" s="418" t="s">
        <v>3865</v>
      </c>
      <c r="X77" s="418" t="s">
        <v>3865</v>
      </c>
      <c r="Y77" s="418" t="s">
        <v>3865</v>
      </c>
      <c r="Z77" s="418" t="s">
        <v>3865</v>
      </c>
      <c r="AA77" s="418" t="s">
        <v>3865</v>
      </c>
      <c r="AB77" s="418" t="s">
        <v>3865</v>
      </c>
      <c r="AC77" s="418" t="s">
        <v>3865</v>
      </c>
      <c r="AD77" s="418" t="s">
        <v>3865</v>
      </c>
      <c r="AE77" s="418" t="s">
        <v>3865</v>
      </c>
      <c r="AF77" s="418" t="s">
        <v>3865</v>
      </c>
      <c r="AG77" s="418" t="s">
        <v>3865</v>
      </c>
      <c r="AH77" s="418" t="s">
        <v>3865</v>
      </c>
      <c r="AI77" s="418" t="s">
        <v>3865</v>
      </c>
      <c r="AJ77" s="418" t="s">
        <v>4113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3007</v>
      </c>
      <c r="BE77" s="339" t="s">
        <v>3007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34</v>
      </c>
      <c r="B78" s="104" t="s">
        <v>4114</v>
      </c>
      <c r="C78" s="437" t="s">
        <v>4115</v>
      </c>
      <c r="D78" s="438">
        <v>5956921</v>
      </c>
      <c r="E78" s="293" t="s">
        <v>19</v>
      </c>
      <c r="F78" s="293" t="s">
        <v>38</v>
      </c>
      <c r="G78" s="293" t="s">
        <v>164</v>
      </c>
      <c r="H78" s="426" t="str">
        <f>IFERROR(VLOOKUP(G78,'Cadastro de assessores'!A:B,2,FALSE),"Não Cadastrado")</f>
        <v>18836</v>
      </c>
      <c r="I78" s="426"/>
      <c r="J78" s="29" t="s">
        <v>3855</v>
      </c>
      <c r="K78" s="293" t="s">
        <v>227</v>
      </c>
      <c r="L78" s="416">
        <v>44469</v>
      </c>
      <c r="M78" s="416">
        <v>44482</v>
      </c>
      <c r="N78" s="299"/>
      <c r="O78" s="299" t="s">
        <v>3862</v>
      </c>
      <c r="P78" s="388">
        <v>1.4999999999999999E-2</v>
      </c>
      <c r="Q78" s="168"/>
      <c r="R78" s="417"/>
      <c r="S78" s="292" t="str">
        <f t="shared" si="8"/>
        <v>Não Qualificado</v>
      </c>
      <c r="T78" s="292" t="s">
        <v>220</v>
      </c>
      <c r="U78" s="292" t="s">
        <v>4116</v>
      </c>
      <c r="V78" s="292" t="s">
        <v>955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34</v>
      </c>
      <c r="B79" s="104" t="s">
        <v>721</v>
      </c>
      <c r="C79" s="390" t="s">
        <v>4117</v>
      </c>
      <c r="D79" s="422">
        <v>6866947</v>
      </c>
      <c r="E79" s="293" t="s">
        <v>19</v>
      </c>
      <c r="F79" s="293" t="s">
        <v>124</v>
      </c>
      <c r="G79" s="293" t="s">
        <v>404</v>
      </c>
      <c r="H79" s="426" t="str">
        <f>IFERROR(VLOOKUP(G79,'Cadastro de assessores'!A:B,2,FALSE),"Não Cadastrado")</f>
        <v>18009</v>
      </c>
      <c r="I79" s="426"/>
      <c r="J79" s="29" t="s">
        <v>3855</v>
      </c>
      <c r="K79" s="293" t="s">
        <v>227</v>
      </c>
      <c r="L79" s="416">
        <v>44495</v>
      </c>
      <c r="M79" s="416">
        <v>44497</v>
      </c>
      <c r="N79" s="299"/>
      <c r="O79" s="299" t="s">
        <v>3872</v>
      </c>
      <c r="P79" s="388">
        <v>1.2E-2</v>
      </c>
      <c r="Q79" s="311" t="s">
        <v>4118</v>
      </c>
      <c r="R79" s="417"/>
      <c r="S79" s="292" t="str">
        <f t="shared" si="8"/>
        <v/>
      </c>
      <c r="T79" s="292" t="s">
        <v>220</v>
      </c>
      <c r="U79" s="292" t="s">
        <v>4000</v>
      </c>
      <c r="V79" s="299" t="s">
        <v>38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34</v>
      </c>
      <c r="B80" s="104" t="s">
        <v>725</v>
      </c>
      <c r="C80" s="390" t="s">
        <v>722</v>
      </c>
      <c r="D80" s="438">
        <v>3241823</v>
      </c>
      <c r="E80" s="293" t="s">
        <v>19</v>
      </c>
      <c r="F80" s="293" t="s">
        <v>38</v>
      </c>
      <c r="G80" s="293" t="s">
        <v>99</v>
      </c>
      <c r="H80" s="426">
        <f>IFERROR(VLOOKUP(G80,'Cadastro de assessores'!A:B,2,FALSE),"Não Cadastrado")</f>
        <v>12332</v>
      </c>
      <c r="I80" s="426"/>
      <c r="J80" s="29" t="s">
        <v>3855</v>
      </c>
      <c r="K80" s="439"/>
      <c r="L80" s="293" t="s">
        <v>239</v>
      </c>
      <c r="M80" s="416">
        <v>44819</v>
      </c>
      <c r="N80" s="299"/>
      <c r="O80" s="299" t="s">
        <v>3872</v>
      </c>
      <c r="P80" s="388">
        <v>1.2E-2</v>
      </c>
      <c r="Q80" s="311"/>
      <c r="R80" s="417"/>
      <c r="S80" s="292"/>
      <c r="T80" s="292"/>
      <c r="U80" s="292"/>
      <c r="V80" s="299" t="s">
        <v>38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34</v>
      </c>
      <c r="B81" s="104" t="s">
        <v>739</v>
      </c>
      <c r="C81" s="122" t="s">
        <v>4119</v>
      </c>
      <c r="D81" s="292">
        <v>3960153</v>
      </c>
      <c r="E81" s="292" t="s">
        <v>19</v>
      </c>
      <c r="F81" s="292" t="s">
        <v>38</v>
      </c>
      <c r="G81" s="292" t="s">
        <v>738</v>
      </c>
      <c r="H81" s="292"/>
      <c r="I81" s="292"/>
      <c r="J81" s="29" t="s">
        <v>3855</v>
      </c>
      <c r="K81" s="292"/>
      <c r="L81" s="419"/>
      <c r="M81" s="419"/>
      <c r="N81" s="387"/>
      <c r="O81" s="292" t="s">
        <v>3862</v>
      </c>
      <c r="P81" s="388">
        <v>1.2E-2</v>
      </c>
      <c r="Q81" s="440" t="s">
        <v>3945</v>
      </c>
      <c r="R81" s="417"/>
      <c r="S81" s="292"/>
      <c r="T81" s="292"/>
      <c r="U81" s="292"/>
      <c r="V81" s="292" t="s">
        <v>134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34</v>
      </c>
      <c r="B82" s="104" t="s">
        <v>4120</v>
      </c>
      <c r="C82" s="122" t="s">
        <v>4121</v>
      </c>
      <c r="D82" s="292">
        <v>3432427</v>
      </c>
      <c r="E82" s="292" t="s">
        <v>19</v>
      </c>
      <c r="F82" s="292" t="s">
        <v>124</v>
      </c>
      <c r="G82" s="292" t="s">
        <v>404</v>
      </c>
      <c r="H82" s="292" t="str">
        <f>IFERROR(VLOOKUP(G82,'Cadastro de assessores'!A:B,2,FALSE),"Não Cadastrado")</f>
        <v>18009</v>
      </c>
      <c r="I82" s="292"/>
      <c r="J82" s="29" t="s">
        <v>218</v>
      </c>
      <c r="K82" s="292" t="s">
        <v>3861</v>
      </c>
      <c r="L82" s="419">
        <v>44445</v>
      </c>
      <c r="M82" s="419">
        <v>44445</v>
      </c>
      <c r="N82" s="387">
        <v>44658</v>
      </c>
      <c r="O82" s="292" t="s">
        <v>4078</v>
      </c>
      <c r="P82" s="388">
        <v>8.0000000000000002E-3</v>
      </c>
      <c r="Q82" s="420" t="s">
        <v>4122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220</v>
      </c>
      <c r="U82" s="292" t="s">
        <v>3913</v>
      </c>
      <c r="V82" s="292" t="s">
        <v>112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3007</v>
      </c>
      <c r="BE82" s="339" t="s">
        <v>3007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34</v>
      </c>
      <c r="B83" s="104" t="s">
        <v>4123</v>
      </c>
      <c r="C83" s="122" t="s">
        <v>4124</v>
      </c>
      <c r="D83" s="292">
        <v>4478774</v>
      </c>
      <c r="E83" s="293" t="s">
        <v>110</v>
      </c>
      <c r="F83" s="293" t="s">
        <v>38</v>
      </c>
      <c r="G83" s="293" t="s">
        <v>4125</v>
      </c>
      <c r="H83" s="293" t="str">
        <f>IFERROR(VLOOKUP(G83,'Cadastro de assessores'!A:B,2,FALSE),"Não Cadastrado")</f>
        <v>19634</v>
      </c>
      <c r="I83" s="293"/>
      <c r="J83" s="29" t="s">
        <v>3855</v>
      </c>
      <c r="K83" s="293" t="s">
        <v>227</v>
      </c>
      <c r="L83" s="415">
        <v>44103</v>
      </c>
      <c r="M83" s="415">
        <v>44103</v>
      </c>
      <c r="N83" s="292"/>
      <c r="O83" s="292" t="s">
        <v>3872</v>
      </c>
      <c r="P83" s="388">
        <v>1.2E-2</v>
      </c>
      <c r="Q83" s="420" t="s">
        <v>1002</v>
      </c>
      <c r="R83" s="417" t="s">
        <v>4101</v>
      </c>
      <c r="S83" s="292" t="str">
        <f t="shared" si="9"/>
        <v>Não Qualificado</v>
      </c>
      <c r="T83" s="292" t="s">
        <v>220</v>
      </c>
      <c r="U83" s="292" t="s">
        <v>3883</v>
      </c>
      <c r="V83" s="292" t="s">
        <v>38</v>
      </c>
      <c r="W83" s="418" t="s">
        <v>3865</v>
      </c>
      <c r="X83" s="418" t="s">
        <v>3865</v>
      </c>
      <c r="Y83" s="418" t="s">
        <v>3865</v>
      </c>
      <c r="Z83" s="418" t="s">
        <v>3865</v>
      </c>
      <c r="AA83" s="418" t="s">
        <v>3865</v>
      </c>
      <c r="AB83" s="418" t="s">
        <v>3865</v>
      </c>
      <c r="AC83" s="418" t="s">
        <v>3865</v>
      </c>
      <c r="AD83" s="418" t="s">
        <v>3865</v>
      </c>
      <c r="AE83" s="418" t="s">
        <v>3865</v>
      </c>
      <c r="AF83" s="418" t="s">
        <v>3865</v>
      </c>
      <c r="AG83" s="418" t="s">
        <v>3865</v>
      </c>
      <c r="AH83" s="418" t="s">
        <v>4126</v>
      </c>
      <c r="AI83" s="418" t="s">
        <v>4127</v>
      </c>
      <c r="AJ83" s="418" t="s">
        <v>4128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34</v>
      </c>
      <c r="B84" s="104" t="s">
        <v>4129</v>
      </c>
      <c r="C84" s="390" t="s">
        <v>4130</v>
      </c>
      <c r="D84" s="299">
        <v>5692353</v>
      </c>
      <c r="E84" s="292" t="s">
        <v>19</v>
      </c>
      <c r="F84" s="292" t="s">
        <v>124</v>
      </c>
      <c r="G84" s="292" t="s">
        <v>404</v>
      </c>
      <c r="H84" s="292" t="str">
        <f>IFERROR(VLOOKUP(G84,'Cadastro de assessores'!A:B,2,FALSE),"Não Cadastrado")</f>
        <v>18009</v>
      </c>
      <c r="I84" s="292"/>
      <c r="J84" s="29" t="s">
        <v>218</v>
      </c>
      <c r="K84" s="292" t="s">
        <v>3861</v>
      </c>
      <c r="L84" s="387">
        <v>44466</v>
      </c>
      <c r="M84" s="387">
        <v>44466</v>
      </c>
      <c r="N84" s="391">
        <v>44740</v>
      </c>
      <c r="O84" s="299" t="s">
        <v>3876</v>
      </c>
      <c r="P84" s="388">
        <v>2.5000000000000001E-2</v>
      </c>
      <c r="Q84" s="168" t="s">
        <v>4131</v>
      </c>
      <c r="R84" s="417"/>
      <c r="S84" s="292" t="str">
        <f t="shared" si="9"/>
        <v>Não Qualificado</v>
      </c>
      <c r="T84" s="299" t="s">
        <v>220</v>
      </c>
      <c r="U84" s="299" t="s">
        <v>3913</v>
      </c>
      <c r="V84" s="299" t="s">
        <v>112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34</v>
      </c>
      <c r="B85" s="104" t="s">
        <v>4132</v>
      </c>
      <c r="C85" s="104" t="s">
        <v>4133</v>
      </c>
      <c r="D85" s="293">
        <v>4848604</v>
      </c>
      <c r="E85" s="293" t="s">
        <v>110</v>
      </c>
      <c r="F85" s="293" t="s">
        <v>38</v>
      </c>
      <c r="G85" s="293" t="s">
        <v>4134</v>
      </c>
      <c r="H85" s="293" t="str">
        <f>IFERROR(VLOOKUP(G85,'Cadastro de assessores'!A:B,2,FALSE),"Não Cadastrado")</f>
        <v>15049</v>
      </c>
      <c r="I85" s="293"/>
      <c r="J85" s="29" t="s">
        <v>3855</v>
      </c>
      <c r="K85" s="293" t="s">
        <v>227</v>
      </c>
      <c r="L85" s="415">
        <v>44236</v>
      </c>
      <c r="M85" s="415">
        <v>44236</v>
      </c>
      <c r="N85" s="292"/>
      <c r="O85" s="292" t="s">
        <v>3872</v>
      </c>
      <c r="P85" s="388">
        <v>1.2E-2</v>
      </c>
      <c r="Q85" s="420"/>
      <c r="R85" s="417"/>
      <c r="S85" s="292" t="str">
        <f t="shared" si="9"/>
        <v/>
      </c>
      <c r="T85" s="292" t="s">
        <v>220</v>
      </c>
      <c r="U85" s="292" t="s">
        <v>3878</v>
      </c>
      <c r="V85" s="292" t="s">
        <v>38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34</v>
      </c>
      <c r="B86" s="104" t="s">
        <v>4135</v>
      </c>
      <c r="C86" s="122" t="s">
        <v>4136</v>
      </c>
      <c r="D86" s="292">
        <v>4537911</v>
      </c>
      <c r="E86" s="293" t="s">
        <v>110</v>
      </c>
      <c r="F86" s="293" t="s">
        <v>38</v>
      </c>
      <c r="G86" s="293" t="s">
        <v>1740</v>
      </c>
      <c r="H86" s="293" t="str">
        <f>IFERROR(VLOOKUP(G86,'Cadastro de assessores'!A:B,2,FALSE),"Não Cadastrado")</f>
        <v>17243</v>
      </c>
      <c r="I86" s="293"/>
      <c r="J86" s="29" t="s">
        <v>218</v>
      </c>
      <c r="K86" s="293" t="s">
        <v>227</v>
      </c>
      <c r="L86" s="416">
        <v>44126</v>
      </c>
      <c r="M86" s="416">
        <v>44130</v>
      </c>
      <c r="N86" s="387">
        <v>44988</v>
      </c>
      <c r="O86" s="292" t="s">
        <v>3862</v>
      </c>
      <c r="P86" s="388">
        <v>1.4999999999999999E-2</v>
      </c>
      <c r="Q86" s="420" t="s">
        <v>4137</v>
      </c>
      <c r="R86" s="417"/>
      <c r="S86" s="292" t="str">
        <f t="shared" si="9"/>
        <v>Não Qualificado</v>
      </c>
      <c r="T86" s="292" t="s">
        <v>264</v>
      </c>
      <c r="U86" s="292" t="s">
        <v>4138</v>
      </c>
      <c r="V86" s="292" t="s">
        <v>38</v>
      </c>
      <c r="W86" s="418" t="s">
        <v>3865</v>
      </c>
      <c r="X86" s="418" t="s">
        <v>3865</v>
      </c>
      <c r="Y86" s="418" t="s">
        <v>3865</v>
      </c>
      <c r="Z86" s="418" t="s">
        <v>3865</v>
      </c>
      <c r="AA86" s="418" t="s">
        <v>3865</v>
      </c>
      <c r="AB86" s="418" t="s">
        <v>3865</v>
      </c>
      <c r="AC86" s="418" t="s">
        <v>3865</v>
      </c>
      <c r="AD86" s="418" t="s">
        <v>3865</v>
      </c>
      <c r="AE86" s="418" t="s">
        <v>3865</v>
      </c>
      <c r="AF86" s="418" t="s">
        <v>3865</v>
      </c>
      <c r="AG86" s="418" t="s">
        <v>3865</v>
      </c>
      <c r="AH86" s="418" t="s">
        <v>3865</v>
      </c>
      <c r="AI86" s="418" t="s">
        <v>4139</v>
      </c>
      <c r="AJ86" s="418" t="s">
        <v>4140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34</v>
      </c>
      <c r="B87" s="104" t="s">
        <v>4141</v>
      </c>
      <c r="C87" s="441" t="s">
        <v>4142</v>
      </c>
      <c r="D87" s="422">
        <v>4068685</v>
      </c>
      <c r="E87" s="293" t="s">
        <v>19</v>
      </c>
      <c r="F87" s="293" t="s">
        <v>124</v>
      </c>
      <c r="G87" s="293" t="s">
        <v>404</v>
      </c>
      <c r="H87" s="293" t="str">
        <f>IFERROR(VLOOKUP(G87,'Cadastro de assessores'!A:B,2,FALSE),"Não Cadastrado")</f>
        <v>18009</v>
      </c>
      <c r="I87" s="293"/>
      <c r="J87" s="29" t="s">
        <v>3855</v>
      </c>
      <c r="K87" s="293" t="s">
        <v>227</v>
      </c>
      <c r="L87" s="415">
        <v>44427</v>
      </c>
      <c r="M87" s="415">
        <v>44454</v>
      </c>
      <c r="N87" s="299"/>
      <c r="O87" s="299" t="s">
        <v>3862</v>
      </c>
      <c r="P87" s="388">
        <v>1.4999999999999999E-2</v>
      </c>
      <c r="Q87" s="168" t="s">
        <v>4143</v>
      </c>
      <c r="R87" s="417"/>
      <c r="S87" s="292" t="str">
        <f t="shared" si="9"/>
        <v/>
      </c>
      <c r="T87" s="292" t="s">
        <v>220</v>
      </c>
      <c r="U87" s="292" t="s">
        <v>4144</v>
      </c>
      <c r="V87" s="299" t="s">
        <v>124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34</v>
      </c>
      <c r="B88" s="104" t="s">
        <v>4145</v>
      </c>
      <c r="C88" s="441" t="s">
        <v>754</v>
      </c>
      <c r="D88" s="422">
        <v>6200964</v>
      </c>
      <c r="E88" s="293" t="s">
        <v>19</v>
      </c>
      <c r="F88" s="293" t="s">
        <v>124</v>
      </c>
      <c r="G88" s="293" t="s">
        <v>238</v>
      </c>
      <c r="H88" s="293">
        <f>IFERROR(VLOOKUP(G88,'Cadastro de assessores'!A:B,2,FALSE),"Não Cadastrado")</f>
        <v>12331</v>
      </c>
      <c r="I88" s="293"/>
      <c r="J88" s="29" t="s">
        <v>3855</v>
      </c>
      <c r="K88" s="293"/>
      <c r="L88" s="415"/>
      <c r="M88" s="415">
        <v>44851</v>
      </c>
      <c r="N88" s="299"/>
      <c r="O88" s="299" t="s">
        <v>3862</v>
      </c>
      <c r="P88" s="388">
        <v>1.4999999999999999E-2</v>
      </c>
      <c r="Q88" s="168" t="s">
        <v>4146</v>
      </c>
      <c r="R88" s="417"/>
      <c r="S88" s="292"/>
      <c r="T88" s="292"/>
      <c r="U88" s="292"/>
      <c r="V88" s="299" t="s">
        <v>124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34</v>
      </c>
      <c r="B89" s="104" t="s">
        <v>4147</v>
      </c>
      <c r="C89" s="390" t="s">
        <v>4148</v>
      </c>
      <c r="D89" s="432">
        <v>7911381</v>
      </c>
      <c r="E89" s="292" t="s">
        <v>19</v>
      </c>
      <c r="F89" s="292" t="s">
        <v>38</v>
      </c>
      <c r="G89" s="292" t="s">
        <v>99</v>
      </c>
      <c r="H89" s="299">
        <f>IFERROR(VLOOKUP(G89,'Cadastro de assessores'!A:B,2,FALSE),"Não Cadastrado")</f>
        <v>12332</v>
      </c>
      <c r="I89" s="299"/>
      <c r="J89" s="29" t="s">
        <v>218</v>
      </c>
      <c r="K89" s="292" t="s">
        <v>3861</v>
      </c>
      <c r="L89" s="387">
        <v>44655</v>
      </c>
      <c r="M89" s="387">
        <v>44655</v>
      </c>
      <c r="N89" s="391">
        <v>44723</v>
      </c>
      <c r="O89" s="299" t="s">
        <v>3869</v>
      </c>
      <c r="P89" s="388">
        <v>7.0000000000000001E-3</v>
      </c>
      <c r="Q89" s="168" t="s">
        <v>4149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220</v>
      </c>
      <c r="U89" s="292" t="s">
        <v>4000</v>
      </c>
      <c r="V89" s="292" t="s">
        <v>38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34</v>
      </c>
      <c r="B90" s="104" t="s">
        <v>771</v>
      </c>
      <c r="C90" s="441" t="s">
        <v>4150</v>
      </c>
      <c r="D90" s="422">
        <v>9009694</v>
      </c>
      <c r="E90" s="293" t="s">
        <v>19</v>
      </c>
      <c r="F90" s="293" t="s">
        <v>124</v>
      </c>
      <c r="G90" s="293" t="s">
        <v>238</v>
      </c>
      <c r="H90" s="293">
        <f>IFERROR(VLOOKUP(G90,'Cadastro de assessores'!A:B,2,FALSE),"Não Cadastrado")</f>
        <v>12331</v>
      </c>
      <c r="I90" s="293"/>
      <c r="J90" s="29" t="s">
        <v>3855</v>
      </c>
      <c r="K90" s="293" t="s">
        <v>227</v>
      </c>
      <c r="L90" s="415">
        <v>44760</v>
      </c>
      <c r="M90" s="415">
        <v>44762</v>
      </c>
      <c r="N90" s="299"/>
      <c r="O90" s="299" t="s">
        <v>3872</v>
      </c>
      <c r="P90" s="388">
        <v>1.2E-2</v>
      </c>
      <c r="Q90" s="420" t="s">
        <v>4151</v>
      </c>
      <c r="R90" s="417"/>
      <c r="S90" s="292"/>
      <c r="T90" s="292" t="s">
        <v>220</v>
      </c>
      <c r="U90" s="292"/>
      <c r="V90" s="299" t="s">
        <v>124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34</v>
      </c>
      <c r="B91" s="104" t="s">
        <v>774</v>
      </c>
      <c r="C91" s="390" t="s">
        <v>772</v>
      </c>
      <c r="D91" s="299">
        <v>2218849</v>
      </c>
      <c r="E91" s="293" t="s">
        <v>19</v>
      </c>
      <c r="F91" s="293" t="s">
        <v>124</v>
      </c>
      <c r="G91" s="293" t="s">
        <v>404</v>
      </c>
      <c r="H91" s="299" t="str">
        <f>IFERROR(VLOOKUP(G91,'Cadastro de assessores'!A:B,2,FALSE),"Não Cadastrado")</f>
        <v>18009</v>
      </c>
      <c r="I91" s="299"/>
      <c r="J91" s="29" t="s">
        <v>3855</v>
      </c>
      <c r="K91" s="293" t="s">
        <v>227</v>
      </c>
      <c r="L91" s="415">
        <v>44407</v>
      </c>
      <c r="M91" s="415">
        <v>44407</v>
      </c>
      <c r="N91" s="299"/>
      <c r="O91" s="299" t="s">
        <v>4077</v>
      </c>
      <c r="P91" s="388">
        <v>0.02</v>
      </c>
      <c r="Q91" s="168" t="s">
        <v>4152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220</v>
      </c>
      <c r="U91" s="292" t="s">
        <v>3913</v>
      </c>
      <c r="V91" s="292" t="s">
        <v>112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34</v>
      </c>
      <c r="B92" s="104" t="s">
        <v>4153</v>
      </c>
      <c r="C92" s="390" t="s">
        <v>4154</v>
      </c>
      <c r="D92" s="299">
        <v>5900668</v>
      </c>
      <c r="E92" s="293" t="s">
        <v>19</v>
      </c>
      <c r="F92" s="293" t="s">
        <v>124</v>
      </c>
      <c r="G92" s="293" t="s">
        <v>404</v>
      </c>
      <c r="H92" s="299" t="str">
        <f>IFERROR(VLOOKUP(G92,'Cadastro de assessores'!A:B,2,FALSE),"Não Cadastrado")</f>
        <v>18009</v>
      </c>
      <c r="I92" s="299"/>
      <c r="J92" s="29" t="s">
        <v>3855</v>
      </c>
      <c r="K92" s="292" t="s">
        <v>239</v>
      </c>
      <c r="L92" s="292" t="s">
        <v>3220</v>
      </c>
      <c r="M92" s="436" t="s">
        <v>3707</v>
      </c>
      <c r="N92" s="299"/>
      <c r="O92" s="299" t="s">
        <v>3856</v>
      </c>
      <c r="P92" s="388">
        <v>0.02</v>
      </c>
      <c r="Q92" s="168"/>
      <c r="R92" s="417"/>
      <c r="S92" s="292" t="str">
        <f t="shared" si="10"/>
        <v/>
      </c>
      <c r="T92" s="292" t="s">
        <v>220</v>
      </c>
      <c r="U92" s="292" t="s">
        <v>3913</v>
      </c>
      <c r="V92" s="292" t="s">
        <v>112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3007</v>
      </c>
      <c r="BE92" s="339" t="s">
        <v>3007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34</v>
      </c>
      <c r="B93" s="104" t="s">
        <v>4155</v>
      </c>
      <c r="C93" s="122" t="s">
        <v>4156</v>
      </c>
      <c r="D93" s="292">
        <v>4748841</v>
      </c>
      <c r="E93" s="292" t="s">
        <v>2998</v>
      </c>
      <c r="F93" s="292" t="s">
        <v>38</v>
      </c>
      <c r="G93" s="292" t="s">
        <v>2998</v>
      </c>
      <c r="H93" s="292" t="str">
        <f>IFERROR(VLOOKUP(G93,'Cadastro de assessores'!A:B,2,FALSE),"Não Cadastrado")</f>
        <v>18986</v>
      </c>
      <c r="I93" s="292"/>
      <c r="J93" s="29" t="s">
        <v>218</v>
      </c>
      <c r="K93" s="292" t="s">
        <v>3861</v>
      </c>
      <c r="L93" s="387">
        <v>44215</v>
      </c>
      <c r="M93" s="387">
        <v>44215</v>
      </c>
      <c r="N93" s="387">
        <v>44719</v>
      </c>
      <c r="O93" s="292" t="s">
        <v>3876</v>
      </c>
      <c r="P93" s="388">
        <v>2.5000000000000001E-2</v>
      </c>
      <c r="Q93" s="420" t="s">
        <v>4157</v>
      </c>
      <c r="R93" s="417"/>
      <c r="S93" s="292" t="str">
        <f t="shared" si="10"/>
        <v/>
      </c>
      <c r="T93" s="292" t="s">
        <v>220</v>
      </c>
      <c r="U93" s="292" t="s">
        <v>3996</v>
      </c>
      <c r="V93" s="292" t="s">
        <v>38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3007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34</v>
      </c>
      <c r="B94" s="104" t="s">
        <v>4158</v>
      </c>
      <c r="C94" s="390" t="s">
        <v>4159</v>
      </c>
      <c r="D94" s="299">
        <v>5891248</v>
      </c>
      <c r="E94" s="292" t="s">
        <v>19</v>
      </c>
      <c r="F94" s="292" t="s">
        <v>124</v>
      </c>
      <c r="G94" s="292" t="s">
        <v>404</v>
      </c>
      <c r="H94" s="292" t="str">
        <f>IFERROR(VLOOKUP(G94,'Cadastro de assessores'!A:B,2,FALSE),"Não Cadastrado")</f>
        <v>18009</v>
      </c>
      <c r="I94" s="292"/>
      <c r="J94" s="29" t="s">
        <v>218</v>
      </c>
      <c r="K94" s="292" t="s">
        <v>3861</v>
      </c>
      <c r="L94" s="391">
        <v>44385</v>
      </c>
      <c r="M94" s="391">
        <v>44385</v>
      </c>
      <c r="N94" s="391">
        <v>44650</v>
      </c>
      <c r="O94" s="299" t="s">
        <v>3856</v>
      </c>
      <c r="P94" s="388">
        <v>0.02</v>
      </c>
      <c r="Q94" s="420" t="s">
        <v>4160</v>
      </c>
      <c r="R94" s="417"/>
      <c r="S94" s="292" t="str">
        <f t="shared" si="10"/>
        <v>Qualificado</v>
      </c>
      <c r="T94" s="292" t="s">
        <v>220</v>
      </c>
      <c r="U94" s="292" t="s">
        <v>4161</v>
      </c>
      <c r="V94" s="292" t="s">
        <v>112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3007</v>
      </c>
      <c r="BE94" s="339" t="s">
        <v>3007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34</v>
      </c>
      <c r="B95" s="104" t="s">
        <v>4162</v>
      </c>
      <c r="C95" s="122" t="s">
        <v>4163</v>
      </c>
      <c r="D95" s="292">
        <v>4947220</v>
      </c>
      <c r="E95" s="292" t="s">
        <v>19</v>
      </c>
      <c r="F95" s="292" t="s">
        <v>38</v>
      </c>
      <c r="G95" s="292" t="s">
        <v>4164</v>
      </c>
      <c r="H95" s="292">
        <f>IFERROR(VLOOKUP(G95,'Cadastro de assessores'!A:B,2,FALSE),"Não Cadastrado")</f>
        <v>12339</v>
      </c>
      <c r="I95" s="292"/>
      <c r="J95" s="29" t="s">
        <v>218</v>
      </c>
      <c r="K95" s="292" t="s">
        <v>3861</v>
      </c>
      <c r="L95" s="387">
        <v>44277</v>
      </c>
      <c r="M95" s="387">
        <v>44277</v>
      </c>
      <c r="N95" s="387">
        <v>44781</v>
      </c>
      <c r="O95" s="292" t="s">
        <v>3872</v>
      </c>
      <c r="P95" s="388">
        <v>1.2E-2</v>
      </c>
      <c r="Q95" s="420" t="s">
        <v>4165</v>
      </c>
      <c r="R95" s="417"/>
      <c r="S95" s="292" t="str">
        <f t="shared" si="10"/>
        <v>Não Qualificado</v>
      </c>
      <c r="T95" s="292" t="s">
        <v>220</v>
      </c>
      <c r="U95" s="292" t="s">
        <v>3913</v>
      </c>
      <c r="V95" s="292" t="s">
        <v>112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34</v>
      </c>
      <c r="B96" s="104" t="s">
        <v>4166</v>
      </c>
      <c r="C96" s="441" t="s">
        <v>4167</v>
      </c>
      <c r="D96" s="293">
        <v>6478648</v>
      </c>
      <c r="E96" s="293" t="s">
        <v>19</v>
      </c>
      <c r="F96" s="293" t="s">
        <v>124</v>
      </c>
      <c r="G96" s="426" t="s">
        <v>404</v>
      </c>
      <c r="H96" s="426" t="str">
        <f>IFERROR(VLOOKUP(G96,'Cadastro de assessores'!A:B,2,FALSE),"Não Cadastrado")</f>
        <v>18009</v>
      </c>
      <c r="I96" s="426"/>
      <c r="J96" s="29" t="s">
        <v>218</v>
      </c>
      <c r="K96" s="293" t="s">
        <v>227</v>
      </c>
      <c r="L96" s="415">
        <v>44442</v>
      </c>
      <c r="M96" s="415">
        <v>44445</v>
      </c>
      <c r="N96" s="419">
        <v>44914</v>
      </c>
      <c r="O96" s="292" t="s">
        <v>3869</v>
      </c>
      <c r="P96" s="388">
        <v>7.0000000000000001E-3</v>
      </c>
      <c r="Q96" s="168" t="s">
        <v>4168</v>
      </c>
      <c r="R96" s="417"/>
      <c r="S96" s="292" t="str">
        <f t="shared" si="10"/>
        <v>Não Qualificado</v>
      </c>
      <c r="T96" s="292" t="s">
        <v>220</v>
      </c>
      <c r="U96" s="292" t="s">
        <v>4034</v>
      </c>
      <c r="V96" s="299" t="s">
        <v>124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34</v>
      </c>
      <c r="B97" s="104" t="s">
        <v>4169</v>
      </c>
      <c r="C97" s="122" t="s">
        <v>4170</v>
      </c>
      <c r="D97" s="292">
        <v>4553905</v>
      </c>
      <c r="E97" s="293" t="s">
        <v>110</v>
      </c>
      <c r="F97" s="293" t="s">
        <v>38</v>
      </c>
      <c r="G97" s="293" t="s">
        <v>4171</v>
      </c>
      <c r="H97" s="293" t="str">
        <f>IFERROR(VLOOKUP(G97,'Cadastro de assessores'!A:B,2,FALSE),"Não Cadastrado")</f>
        <v>19157</v>
      </c>
      <c r="I97" s="293"/>
      <c r="J97" s="29" t="s">
        <v>3855</v>
      </c>
      <c r="K97" s="292" t="s">
        <v>239</v>
      </c>
      <c r="L97" s="416">
        <v>44130</v>
      </c>
      <c r="M97" s="416">
        <v>44132</v>
      </c>
      <c r="N97" s="299"/>
      <c r="O97" s="299" t="s">
        <v>3856</v>
      </c>
      <c r="P97" s="388">
        <v>0.02</v>
      </c>
      <c r="Q97" s="420"/>
      <c r="R97" s="417"/>
      <c r="S97" s="292" t="str">
        <f t="shared" si="10"/>
        <v/>
      </c>
      <c r="T97" s="292" t="s">
        <v>220</v>
      </c>
      <c r="U97" s="292" t="s">
        <v>3883</v>
      </c>
      <c r="V97" s="292" t="s">
        <v>38</v>
      </c>
      <c r="W97" s="418" t="s">
        <v>3865</v>
      </c>
      <c r="X97" s="418" t="s">
        <v>3865</v>
      </c>
      <c r="Y97" s="418" t="s">
        <v>3865</v>
      </c>
      <c r="Z97" s="418" t="s">
        <v>3865</v>
      </c>
      <c r="AA97" s="418" t="s">
        <v>3865</v>
      </c>
      <c r="AB97" s="418" t="s">
        <v>3865</v>
      </c>
      <c r="AC97" s="418" t="s">
        <v>3865</v>
      </c>
      <c r="AD97" s="418" t="s">
        <v>3865</v>
      </c>
      <c r="AE97" s="418" t="s">
        <v>3865</v>
      </c>
      <c r="AF97" s="418" t="s">
        <v>3865</v>
      </c>
      <c r="AG97" s="418" t="s">
        <v>3865</v>
      </c>
      <c r="AH97" s="418" t="s">
        <v>3865</v>
      </c>
      <c r="AI97" s="418" t="s">
        <v>4172</v>
      </c>
      <c r="AJ97" s="418" t="s">
        <v>4173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3007</v>
      </c>
      <c r="BE97" s="339" t="s">
        <v>3007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34</v>
      </c>
      <c r="B98" s="104" t="s">
        <v>3704</v>
      </c>
      <c r="C98" s="122" t="s">
        <v>3701</v>
      </c>
      <c r="D98" s="292">
        <v>4425922</v>
      </c>
      <c r="E98" s="292" t="s">
        <v>110</v>
      </c>
      <c r="F98" s="292" t="s">
        <v>38</v>
      </c>
      <c r="G98" s="292" t="s">
        <v>3703</v>
      </c>
      <c r="H98" s="292" t="str">
        <f>IFERROR(VLOOKUP(G98,'Cadastro de assessores'!A:B,2,FALSE),"Não Cadastrado")</f>
        <v>14574</v>
      </c>
      <c r="I98" s="292"/>
      <c r="J98" s="29" t="s">
        <v>218</v>
      </c>
      <c r="K98" s="292" t="s">
        <v>3861</v>
      </c>
      <c r="L98" s="387">
        <v>44076</v>
      </c>
      <c r="M98" s="387">
        <v>44076</v>
      </c>
      <c r="N98" s="292"/>
      <c r="O98" s="292" t="s">
        <v>3862</v>
      </c>
      <c r="P98" s="388">
        <v>1.4999999999999999E-2</v>
      </c>
      <c r="Q98" s="420" t="s">
        <v>4174</v>
      </c>
      <c r="R98" s="417"/>
      <c r="S98" s="292" t="str">
        <f t="shared" si="10"/>
        <v/>
      </c>
      <c r="T98" s="292" t="s">
        <v>220</v>
      </c>
      <c r="U98" s="292" t="s">
        <v>3890</v>
      </c>
      <c r="V98" s="292" t="s">
        <v>38</v>
      </c>
      <c r="W98" s="418" t="s">
        <v>3865</v>
      </c>
      <c r="X98" s="418" t="s">
        <v>3865</v>
      </c>
      <c r="Y98" s="418" t="s">
        <v>3865</v>
      </c>
      <c r="Z98" s="418" t="s">
        <v>3865</v>
      </c>
      <c r="AA98" s="418" t="s">
        <v>3865</v>
      </c>
      <c r="AB98" s="418" t="s">
        <v>3865</v>
      </c>
      <c r="AC98" s="418" t="s">
        <v>3865</v>
      </c>
      <c r="AD98" s="418" t="s">
        <v>3865</v>
      </c>
      <c r="AE98" s="418" t="s">
        <v>3865</v>
      </c>
      <c r="AF98" s="418" t="s">
        <v>3865</v>
      </c>
      <c r="AG98" s="418" t="s">
        <v>3865</v>
      </c>
      <c r="AH98" s="418" t="s">
        <v>4175</v>
      </c>
      <c r="AI98" s="418" t="s">
        <v>4176</v>
      </c>
      <c r="AJ98" s="418" t="s">
        <v>4177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34</v>
      </c>
      <c r="B99" s="104" t="s">
        <v>4178</v>
      </c>
      <c r="C99" s="390" t="s">
        <v>4179</v>
      </c>
      <c r="D99" s="432">
        <v>3863949</v>
      </c>
      <c r="E99" s="292" t="s">
        <v>19</v>
      </c>
      <c r="F99" s="292" t="s">
        <v>124</v>
      </c>
      <c r="G99" s="292" t="s">
        <v>238</v>
      </c>
      <c r="H99" s="292">
        <f>IFERROR(VLOOKUP(G99,'Cadastro de assessores'!A:B,2,FALSE),"Não Cadastrado")</f>
        <v>12331</v>
      </c>
      <c r="I99" s="292"/>
      <c r="J99" s="29" t="s">
        <v>218</v>
      </c>
      <c r="K99" s="292" t="s">
        <v>3861</v>
      </c>
      <c r="L99" s="387">
        <v>44648</v>
      </c>
      <c r="M99" s="387">
        <v>44648</v>
      </c>
      <c r="N99" s="387">
        <v>44796</v>
      </c>
      <c r="O99" s="292" t="s">
        <v>3862</v>
      </c>
      <c r="P99" s="388">
        <v>0</v>
      </c>
      <c r="Q99" s="442" t="s">
        <v>4180</v>
      </c>
      <c r="R99" s="417"/>
      <c r="S99" s="292" t="str">
        <f t="shared" si="10"/>
        <v>Não Qualificado</v>
      </c>
      <c r="T99" s="292" t="s">
        <v>220</v>
      </c>
      <c r="U99" s="292" t="s">
        <v>3908</v>
      </c>
      <c r="V99" s="292" t="s">
        <v>124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3007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34</v>
      </c>
      <c r="B100" s="104" t="s">
        <v>4178</v>
      </c>
      <c r="C100" s="390" t="s">
        <v>4179</v>
      </c>
      <c r="D100" s="443">
        <v>8165220</v>
      </c>
      <c r="E100" s="292" t="s">
        <v>19</v>
      </c>
      <c r="F100" s="292" t="s">
        <v>124</v>
      </c>
      <c r="G100" s="292" t="s">
        <v>238</v>
      </c>
      <c r="H100" s="292">
        <f>IFERROR(VLOOKUP(G100,'Cadastro de assessores'!A:B,2,FALSE),"Não Cadastrado")</f>
        <v>12331</v>
      </c>
      <c r="I100" s="292"/>
      <c r="J100" s="29" t="s">
        <v>218</v>
      </c>
      <c r="K100" s="292" t="s">
        <v>3861</v>
      </c>
      <c r="L100" s="387">
        <v>44648</v>
      </c>
      <c r="M100" s="387">
        <v>44648</v>
      </c>
      <c r="N100" s="387">
        <v>44796</v>
      </c>
      <c r="O100" s="292" t="s">
        <v>3862</v>
      </c>
      <c r="P100" s="388">
        <v>1.4999999999999999E-2</v>
      </c>
      <c r="Q100" s="168" t="s">
        <v>4181</v>
      </c>
      <c r="R100" s="417"/>
      <c r="S100" s="292" t="str">
        <f t="shared" si="10"/>
        <v/>
      </c>
      <c r="T100" s="292" t="s">
        <v>220</v>
      </c>
      <c r="U100" s="292" t="s">
        <v>3908</v>
      </c>
      <c r="V100" s="292" t="s">
        <v>124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34</v>
      </c>
      <c r="B101" s="104" t="s">
        <v>4182</v>
      </c>
      <c r="C101" s="122" t="s">
        <v>4183</v>
      </c>
      <c r="D101" s="292">
        <v>4638237</v>
      </c>
      <c r="E101" s="292" t="s">
        <v>110</v>
      </c>
      <c r="F101" s="292" t="s">
        <v>38</v>
      </c>
      <c r="G101" s="292" t="s">
        <v>4134</v>
      </c>
      <c r="H101" s="292" t="str">
        <f>IFERROR(VLOOKUP(G101,'Cadastro de assessores'!A:B,2,FALSE),"Não Cadastrado")</f>
        <v>15049</v>
      </c>
      <c r="I101" s="292"/>
      <c r="J101" s="29" t="s">
        <v>218</v>
      </c>
      <c r="K101" s="292" t="s">
        <v>3861</v>
      </c>
      <c r="L101" s="419"/>
      <c r="M101" s="419">
        <v>44186</v>
      </c>
      <c r="N101" s="387">
        <v>44803</v>
      </c>
      <c r="O101" s="292" t="s">
        <v>3872</v>
      </c>
      <c r="P101" s="388">
        <v>1.2E-2</v>
      </c>
      <c r="Q101" s="420" t="s">
        <v>4184</v>
      </c>
      <c r="R101" s="417"/>
      <c r="S101" s="292" t="str">
        <f t="shared" si="10"/>
        <v>Não Qualificado</v>
      </c>
      <c r="T101" s="292" t="s">
        <v>220</v>
      </c>
      <c r="U101" s="292" t="s">
        <v>4185</v>
      </c>
      <c r="V101" s="292" t="s">
        <v>1737</v>
      </c>
      <c r="W101" s="418" t="s">
        <v>3865</v>
      </c>
      <c r="X101" s="418" t="s">
        <v>3865</v>
      </c>
      <c r="Y101" s="418" t="s">
        <v>3865</v>
      </c>
      <c r="Z101" s="418" t="s">
        <v>3865</v>
      </c>
      <c r="AA101" s="418" t="s">
        <v>3865</v>
      </c>
      <c r="AB101" s="418" t="s">
        <v>3865</v>
      </c>
      <c r="AC101" s="418" t="s">
        <v>3865</v>
      </c>
      <c r="AD101" s="418" t="s">
        <v>3865</v>
      </c>
      <c r="AE101" s="418" t="s">
        <v>3865</v>
      </c>
      <c r="AF101" s="418" t="s">
        <v>3865</v>
      </c>
      <c r="AG101" s="418" t="s">
        <v>3865</v>
      </c>
      <c r="AH101" s="418" t="s">
        <v>3865</v>
      </c>
      <c r="AI101" s="418" t="s">
        <v>3865</v>
      </c>
      <c r="AJ101" s="418" t="s">
        <v>3865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34</v>
      </c>
      <c r="B102" s="104" t="s">
        <v>4186</v>
      </c>
      <c r="C102" s="122" t="s">
        <v>4187</v>
      </c>
      <c r="D102" s="292">
        <v>9920</v>
      </c>
      <c r="E102" s="292" t="s">
        <v>110</v>
      </c>
      <c r="F102" s="292" t="s">
        <v>38</v>
      </c>
      <c r="G102" s="292" t="s">
        <v>110</v>
      </c>
      <c r="H102" s="292" t="str">
        <f>IFERROR(VLOOKUP(G102,'Cadastro de assessores'!A:B,2,FALSE),"Não Cadastrado")</f>
        <v>13489</v>
      </c>
      <c r="I102" s="292"/>
      <c r="J102" s="29" t="s">
        <v>218</v>
      </c>
      <c r="K102" s="292"/>
      <c r="L102" s="387"/>
      <c r="M102" s="387">
        <v>44105</v>
      </c>
      <c r="N102" s="387">
        <v>44777</v>
      </c>
      <c r="O102" s="292" t="s">
        <v>4188</v>
      </c>
      <c r="P102" s="388">
        <v>1.4999999999999999E-2</v>
      </c>
      <c r="Q102" s="311" t="s">
        <v>4189</v>
      </c>
      <c r="R102" s="417"/>
      <c r="S102" s="292" t="str">
        <f t="shared" si="10"/>
        <v>Não Qualificado</v>
      </c>
      <c r="T102" s="292" t="s">
        <v>4190</v>
      </c>
      <c r="U102" s="292" t="s">
        <v>4116</v>
      </c>
      <c r="V102" s="292" t="s">
        <v>955</v>
      </c>
      <c r="W102" s="418" t="s">
        <v>3865</v>
      </c>
      <c r="X102" s="418" t="s">
        <v>3865</v>
      </c>
      <c r="Y102" s="418" t="s">
        <v>3865</v>
      </c>
      <c r="Z102" s="418" t="s">
        <v>3865</v>
      </c>
      <c r="AA102" s="418" t="s">
        <v>3865</v>
      </c>
      <c r="AB102" s="418" t="s">
        <v>3865</v>
      </c>
      <c r="AC102" s="418" t="s">
        <v>3865</v>
      </c>
      <c r="AD102" s="418" t="s">
        <v>3865</v>
      </c>
      <c r="AE102" s="418" t="s">
        <v>3865</v>
      </c>
      <c r="AF102" s="418" t="s">
        <v>3865</v>
      </c>
      <c r="AG102" s="418" t="s">
        <v>3865</v>
      </c>
      <c r="AH102" s="418" t="s">
        <v>3865</v>
      </c>
      <c r="AI102" s="418" t="s">
        <v>3865</v>
      </c>
      <c r="AJ102" s="418" t="s">
        <v>4191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4192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34</v>
      </c>
      <c r="B103" s="104" t="s">
        <v>4193</v>
      </c>
      <c r="C103" s="390" t="s">
        <v>4194</v>
      </c>
      <c r="D103" s="292">
        <v>4422283</v>
      </c>
      <c r="E103" s="292" t="s">
        <v>110</v>
      </c>
      <c r="F103" s="292" t="s">
        <v>38</v>
      </c>
      <c r="G103" s="292" t="s">
        <v>4195</v>
      </c>
      <c r="H103" s="292" t="str">
        <f>IFERROR(VLOOKUP(G103,'Cadastro de assessores'!A:B,2,FALSE),"Não Cadastrado")</f>
        <v>17489</v>
      </c>
      <c r="I103" s="292"/>
      <c r="J103" s="29" t="s">
        <v>218</v>
      </c>
      <c r="K103" s="292" t="s">
        <v>3861</v>
      </c>
      <c r="L103" s="387">
        <v>44091</v>
      </c>
      <c r="M103" s="387">
        <v>44091</v>
      </c>
      <c r="N103" s="387">
        <v>44692</v>
      </c>
      <c r="O103" s="292" t="s">
        <v>3876</v>
      </c>
      <c r="P103" s="388">
        <v>2.5000000000000001E-2</v>
      </c>
      <c r="Q103" s="420" t="s">
        <v>3959</v>
      </c>
      <c r="R103" s="417"/>
      <c r="S103" s="292" t="str">
        <f t="shared" si="10"/>
        <v>Não Qualificado</v>
      </c>
      <c r="T103" s="292" t="s">
        <v>220</v>
      </c>
      <c r="U103" s="292" t="s">
        <v>3890</v>
      </c>
      <c r="V103" s="292" t="s">
        <v>38</v>
      </c>
      <c r="W103" s="418" t="s">
        <v>3865</v>
      </c>
      <c r="X103" s="418" t="s">
        <v>3865</v>
      </c>
      <c r="Y103" s="418" t="s">
        <v>3865</v>
      </c>
      <c r="Z103" s="418" t="s">
        <v>3865</v>
      </c>
      <c r="AA103" s="418" t="s">
        <v>3865</v>
      </c>
      <c r="AB103" s="418" t="s">
        <v>3865</v>
      </c>
      <c r="AC103" s="418" t="s">
        <v>3865</v>
      </c>
      <c r="AD103" s="418" t="s">
        <v>3865</v>
      </c>
      <c r="AE103" s="418" t="s">
        <v>3865</v>
      </c>
      <c r="AF103" s="418" t="s">
        <v>3865</v>
      </c>
      <c r="AG103" s="418" t="s">
        <v>3865</v>
      </c>
      <c r="AH103" s="418" t="s">
        <v>4196</v>
      </c>
      <c r="AI103" s="418" t="s">
        <v>4197</v>
      </c>
      <c r="AJ103" s="418" t="s">
        <v>4198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3007</v>
      </c>
      <c r="BE103" s="339" t="s">
        <v>3007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34</v>
      </c>
      <c r="B104" s="104" t="s">
        <v>4199</v>
      </c>
      <c r="C104" s="390" t="s">
        <v>4200</v>
      </c>
      <c r="D104" s="292">
        <v>5928177</v>
      </c>
      <c r="E104" s="292" t="s">
        <v>19</v>
      </c>
      <c r="F104" s="292" t="s">
        <v>124</v>
      </c>
      <c r="G104" s="292" t="s">
        <v>4201</v>
      </c>
      <c r="H104" s="292" t="str">
        <f>IFERROR(VLOOKUP(G104,'Cadastro de assessores'!A:B,2,FALSE),"Não Cadastrado")</f>
        <v>14294</v>
      </c>
      <c r="I104" s="292"/>
      <c r="J104" s="29" t="s">
        <v>218</v>
      </c>
      <c r="K104" s="292" t="s">
        <v>3861</v>
      </c>
      <c r="L104" s="387">
        <v>44398</v>
      </c>
      <c r="M104" s="387">
        <v>44398</v>
      </c>
      <c r="N104" s="387">
        <v>44680</v>
      </c>
      <c r="O104" s="292" t="s">
        <v>3869</v>
      </c>
      <c r="P104" s="388">
        <v>7.0000000000000001E-3</v>
      </c>
      <c r="Q104" s="168" t="s">
        <v>4202</v>
      </c>
      <c r="R104" s="417"/>
      <c r="S104" s="292" t="str">
        <f t="shared" si="10"/>
        <v>Não Qualificado</v>
      </c>
      <c r="T104" s="299" t="s">
        <v>264</v>
      </c>
      <c r="U104" s="299" t="s">
        <v>4203</v>
      </c>
      <c r="V104" s="299" t="s">
        <v>31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3007</v>
      </c>
      <c r="BE104" s="339" t="s">
        <v>3007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34</v>
      </c>
      <c r="B105" s="104" t="s">
        <v>4204</v>
      </c>
      <c r="C105" s="122" t="s">
        <v>4205</v>
      </c>
      <c r="D105" s="292">
        <v>4627802</v>
      </c>
      <c r="E105" s="292" t="s">
        <v>110</v>
      </c>
      <c r="F105" s="292" t="s">
        <v>38</v>
      </c>
      <c r="G105" s="292" t="s">
        <v>324</v>
      </c>
      <c r="H105" s="292" t="str">
        <f>IFERROR(VLOOKUP(G105,'Cadastro de assessores'!A:B,2,FALSE),"Não Cadastrado")</f>
        <v>14699</v>
      </c>
      <c r="I105" s="292"/>
      <c r="J105" s="29" t="s">
        <v>218</v>
      </c>
      <c r="K105" s="292" t="s">
        <v>3861</v>
      </c>
      <c r="L105" s="419">
        <v>44183</v>
      </c>
      <c r="M105" s="419">
        <v>44183</v>
      </c>
      <c r="N105" s="387">
        <v>44253</v>
      </c>
      <c r="O105" s="292" t="s">
        <v>3862</v>
      </c>
      <c r="P105" s="388">
        <v>1.4999999999999999E-2</v>
      </c>
      <c r="Q105" s="420" t="s">
        <v>4206</v>
      </c>
      <c r="R105" s="417"/>
      <c r="S105" s="292" t="str">
        <f t="shared" si="10"/>
        <v/>
      </c>
      <c r="T105" s="292" t="s">
        <v>220</v>
      </c>
      <c r="U105" s="292" t="s">
        <v>3883</v>
      </c>
      <c r="V105" s="292" t="s">
        <v>38</v>
      </c>
      <c r="W105" s="418" t="s">
        <v>3865</v>
      </c>
      <c r="X105" s="418" t="s">
        <v>3865</v>
      </c>
      <c r="Y105" s="418" t="s">
        <v>3865</v>
      </c>
      <c r="Z105" s="418" t="s">
        <v>3865</v>
      </c>
      <c r="AA105" s="418" t="s">
        <v>3865</v>
      </c>
      <c r="AB105" s="418" t="s">
        <v>3865</v>
      </c>
      <c r="AC105" s="418" t="s">
        <v>3865</v>
      </c>
      <c r="AD105" s="418" t="s">
        <v>3865</v>
      </c>
      <c r="AE105" s="418" t="s">
        <v>3865</v>
      </c>
      <c r="AF105" s="418" t="s">
        <v>3865</v>
      </c>
      <c r="AG105" s="418" t="s">
        <v>3865</v>
      </c>
      <c r="AH105" s="418" t="s">
        <v>3865</v>
      </c>
      <c r="AI105" s="418" t="s">
        <v>3865</v>
      </c>
      <c r="AJ105" s="418" t="s">
        <v>3865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3007</v>
      </c>
      <c r="BE105" s="339" t="s">
        <v>3007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34</v>
      </c>
      <c r="B106" s="104" t="s">
        <v>4207</v>
      </c>
      <c r="C106" s="122" t="s">
        <v>4208</v>
      </c>
      <c r="D106" s="292">
        <v>4401235</v>
      </c>
      <c r="E106" s="293" t="s">
        <v>19</v>
      </c>
      <c r="F106" s="293" t="s">
        <v>38</v>
      </c>
      <c r="G106" s="293" t="s">
        <v>4209</v>
      </c>
      <c r="H106" s="293">
        <f>IFERROR(VLOOKUP(G106,'Cadastro de assessores'!A:B,2,FALSE),"Não Cadastrado")</f>
        <v>12337</v>
      </c>
      <c r="I106" s="293"/>
      <c r="J106" s="29" t="s">
        <v>218</v>
      </c>
      <c r="K106" s="293" t="s">
        <v>227</v>
      </c>
      <c r="L106" s="415">
        <v>44819</v>
      </c>
      <c r="M106" s="415">
        <v>44089</v>
      </c>
      <c r="N106" s="387">
        <v>44930</v>
      </c>
      <c r="O106" s="292" t="s">
        <v>3869</v>
      </c>
      <c r="P106" s="388">
        <v>7.0000000000000001E-3</v>
      </c>
      <c r="Q106" s="420" t="s">
        <v>4210</v>
      </c>
      <c r="R106" s="417"/>
      <c r="S106" s="292" t="str">
        <f t="shared" si="10"/>
        <v/>
      </c>
      <c r="T106" s="292" t="s">
        <v>220</v>
      </c>
      <c r="U106" s="292" t="s">
        <v>3864</v>
      </c>
      <c r="V106" s="299" t="s">
        <v>38</v>
      </c>
      <c r="W106" s="418" t="s">
        <v>3865</v>
      </c>
      <c r="X106" s="418" t="s">
        <v>3865</v>
      </c>
      <c r="Y106" s="418" t="s">
        <v>3865</v>
      </c>
      <c r="Z106" s="418" t="s">
        <v>3865</v>
      </c>
      <c r="AA106" s="418" t="s">
        <v>3865</v>
      </c>
      <c r="AB106" s="418" t="s">
        <v>3865</v>
      </c>
      <c r="AC106" s="418" t="s">
        <v>3865</v>
      </c>
      <c r="AD106" s="418" t="s">
        <v>3865</v>
      </c>
      <c r="AE106" s="418" t="s">
        <v>3865</v>
      </c>
      <c r="AF106" s="418" t="s">
        <v>3865</v>
      </c>
      <c r="AG106" s="418" t="s">
        <v>3865</v>
      </c>
      <c r="AH106" s="418" t="s">
        <v>4211</v>
      </c>
      <c r="AI106" s="418" t="s">
        <v>4212</v>
      </c>
      <c r="AJ106" s="418" t="s">
        <v>4213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34</v>
      </c>
      <c r="B107" s="104" t="s">
        <v>844</v>
      </c>
      <c r="C107" s="122" t="s">
        <v>842</v>
      </c>
      <c r="D107" s="292">
        <v>2720929</v>
      </c>
      <c r="E107" s="293" t="s">
        <v>19</v>
      </c>
      <c r="F107" s="293" t="s">
        <v>38</v>
      </c>
      <c r="G107" s="293" t="s">
        <v>4209</v>
      </c>
      <c r="H107" s="293">
        <f>IFERROR(VLOOKUP(G107,'Cadastro de assessores'!A:B,2,FALSE),"Não Cadastrado")</f>
        <v>12337</v>
      </c>
      <c r="I107" s="293"/>
      <c r="J107" s="29" t="s">
        <v>3855</v>
      </c>
      <c r="K107" s="293" t="s">
        <v>227</v>
      </c>
      <c r="L107" s="415">
        <v>44109</v>
      </c>
      <c r="M107" s="415">
        <v>44111</v>
      </c>
      <c r="N107" s="292"/>
      <c r="O107" s="292" t="s">
        <v>3872</v>
      </c>
      <c r="P107" s="388">
        <v>1.2E-2</v>
      </c>
      <c r="Q107" s="420" t="s">
        <v>4214</v>
      </c>
      <c r="R107" s="417"/>
      <c r="S107" s="292" t="str">
        <f t="shared" si="10"/>
        <v>Qualificado</v>
      </c>
      <c r="T107" s="292" t="s">
        <v>220</v>
      </c>
      <c r="U107" s="292" t="s">
        <v>3864</v>
      </c>
      <c r="V107" s="299" t="s">
        <v>38</v>
      </c>
      <c r="W107" s="418" t="s">
        <v>3865</v>
      </c>
      <c r="X107" s="418" t="s">
        <v>3865</v>
      </c>
      <c r="Y107" s="418" t="s">
        <v>3865</v>
      </c>
      <c r="Z107" s="418" t="s">
        <v>3865</v>
      </c>
      <c r="AA107" s="418" t="s">
        <v>3865</v>
      </c>
      <c r="AB107" s="418" t="s">
        <v>3865</v>
      </c>
      <c r="AC107" s="418" t="s">
        <v>3865</v>
      </c>
      <c r="AD107" s="418" t="s">
        <v>3865</v>
      </c>
      <c r="AE107" s="418" t="s">
        <v>3865</v>
      </c>
      <c r="AF107" s="418" t="s">
        <v>3865</v>
      </c>
      <c r="AG107" s="418" t="s">
        <v>3865</v>
      </c>
      <c r="AH107" s="418" t="s">
        <v>3865</v>
      </c>
      <c r="AI107" s="418" t="s">
        <v>4215</v>
      </c>
      <c r="AJ107" s="418" t="s">
        <v>4216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34</v>
      </c>
      <c r="B108" s="104" t="s">
        <v>844</v>
      </c>
      <c r="C108" s="390" t="s">
        <v>842</v>
      </c>
      <c r="D108" s="422">
        <v>8233833</v>
      </c>
      <c r="E108" s="293" t="s">
        <v>19</v>
      </c>
      <c r="F108" s="293" t="s">
        <v>38</v>
      </c>
      <c r="G108" s="293" t="s">
        <v>39</v>
      </c>
      <c r="H108" s="293">
        <f>IFERROR(VLOOKUP(G108,'Cadastro de assessores'!A:B,2,FALSE),"Não Cadastrado")</f>
        <v>12344</v>
      </c>
      <c r="I108" s="293"/>
      <c r="J108" s="29" t="s">
        <v>3855</v>
      </c>
      <c r="K108" s="292" t="s">
        <v>239</v>
      </c>
      <c r="L108" s="292" t="s">
        <v>3220</v>
      </c>
      <c r="M108" s="436" t="s">
        <v>3707</v>
      </c>
      <c r="N108" s="292"/>
      <c r="O108" s="292" t="s">
        <v>4217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220</v>
      </c>
      <c r="U108" s="292" t="s">
        <v>3864</v>
      </c>
      <c r="V108" s="292" t="s">
        <v>38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3007</v>
      </c>
      <c r="BE108" s="339" t="s">
        <v>3007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34</v>
      </c>
      <c r="B109" s="104" t="s">
        <v>854</v>
      </c>
      <c r="C109" s="122" t="s">
        <v>4218</v>
      </c>
      <c r="D109" s="422">
        <v>6096787</v>
      </c>
      <c r="E109" s="293" t="s">
        <v>110</v>
      </c>
      <c r="F109" s="293" t="s">
        <v>38</v>
      </c>
      <c r="G109" s="293" t="s">
        <v>4219</v>
      </c>
      <c r="H109" s="293">
        <f>IFERROR(VLOOKUP(G109,'Cadastro de assessores'!A:B,2,FALSE),"Não Cadastrado")</f>
        <v>12352</v>
      </c>
      <c r="I109" s="293"/>
      <c r="J109" s="29" t="s">
        <v>3855</v>
      </c>
      <c r="K109" s="293"/>
      <c r="L109" s="415">
        <v>44834</v>
      </c>
      <c r="M109" s="415">
        <v>44840</v>
      </c>
      <c r="N109" s="299"/>
      <c r="O109" s="299" t="s">
        <v>3869</v>
      </c>
      <c r="P109" s="388">
        <v>0.01</v>
      </c>
      <c r="Q109" s="420"/>
      <c r="R109" s="417"/>
      <c r="S109" s="292"/>
      <c r="T109" s="292"/>
      <c r="U109" s="292"/>
      <c r="V109" s="292" t="s">
        <v>3220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34</v>
      </c>
      <c r="B110" s="104" t="s">
        <v>4220</v>
      </c>
      <c r="C110" s="122" t="s">
        <v>4221</v>
      </c>
      <c r="D110" s="292">
        <v>4860809</v>
      </c>
      <c r="E110" s="293" t="s">
        <v>110</v>
      </c>
      <c r="F110" s="293" t="s">
        <v>38</v>
      </c>
      <c r="G110" s="293" t="s">
        <v>324</v>
      </c>
      <c r="H110" s="293" t="str">
        <f>IFERROR(VLOOKUP(G110,'Cadastro de assessores'!A:B,2,FALSE),"Não Cadastrado")</f>
        <v>14699</v>
      </c>
      <c r="I110" s="293"/>
      <c r="J110" s="29" t="s">
        <v>3855</v>
      </c>
      <c r="K110" s="293" t="s">
        <v>227</v>
      </c>
      <c r="L110" s="415">
        <v>44264</v>
      </c>
      <c r="M110" s="415">
        <v>44264</v>
      </c>
      <c r="N110" s="299"/>
      <c r="O110" s="299" t="s">
        <v>3909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220</v>
      </c>
      <c r="U110" s="292" t="s">
        <v>3883</v>
      </c>
      <c r="V110" s="292" t="s">
        <v>38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34</v>
      </c>
      <c r="B111" s="104" t="s">
        <v>4220</v>
      </c>
      <c r="C111" s="122" t="s">
        <v>4221</v>
      </c>
      <c r="D111" s="292">
        <v>4841420</v>
      </c>
      <c r="E111" s="293" t="s">
        <v>110</v>
      </c>
      <c r="F111" s="293" t="s">
        <v>38</v>
      </c>
      <c r="G111" s="293" t="s">
        <v>324</v>
      </c>
      <c r="H111" s="293" t="str">
        <f>IFERROR(VLOOKUP(G111,'Cadastro de assessores'!A:B,2,FALSE),"Não Cadastrado")</f>
        <v>14699</v>
      </c>
      <c r="I111" s="293"/>
      <c r="J111" s="29" t="s">
        <v>3855</v>
      </c>
      <c r="K111" s="293" t="s">
        <v>227</v>
      </c>
      <c r="L111" s="415">
        <v>44264</v>
      </c>
      <c r="M111" s="415">
        <v>44264</v>
      </c>
      <c r="N111" s="292"/>
      <c r="O111" s="292" t="s">
        <v>3862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220</v>
      </c>
      <c r="U111" s="292" t="s">
        <v>3883</v>
      </c>
      <c r="V111" s="292" t="s">
        <v>38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34</v>
      </c>
      <c r="B112" s="104" t="s">
        <v>4222</v>
      </c>
      <c r="C112" s="390" t="s">
        <v>4223</v>
      </c>
      <c r="D112" s="299">
        <v>6404430</v>
      </c>
      <c r="E112" s="299" t="s">
        <v>4224</v>
      </c>
      <c r="F112" s="299" t="s">
        <v>955</v>
      </c>
      <c r="G112" s="299" t="s">
        <v>4225</v>
      </c>
      <c r="H112" s="299" t="str">
        <f>IFERROR(VLOOKUP(G112,'Cadastro de assessores'!A:B,2,FALSE),"Não Cadastrado")</f>
        <v>14434</v>
      </c>
      <c r="I112" s="299"/>
      <c r="J112" s="29" t="s">
        <v>218</v>
      </c>
      <c r="K112" s="292" t="s">
        <v>3861</v>
      </c>
      <c r="L112" s="391">
        <v>44461</v>
      </c>
      <c r="M112" s="391">
        <v>44461</v>
      </c>
      <c r="N112" s="299"/>
      <c r="O112" s="299" t="s">
        <v>3869</v>
      </c>
      <c r="P112" s="392">
        <v>7.0000000000000001E-3</v>
      </c>
      <c r="Q112" s="168" t="s">
        <v>4226</v>
      </c>
      <c r="R112" s="417"/>
      <c r="S112" s="292" t="str">
        <f t="shared" si="11"/>
        <v>Qualificado</v>
      </c>
      <c r="T112" s="292" t="s">
        <v>220</v>
      </c>
      <c r="U112" s="292" t="s">
        <v>4116</v>
      </c>
      <c r="V112" s="292" t="s">
        <v>955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3007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34</v>
      </c>
      <c r="B113" s="104" t="s">
        <v>4222</v>
      </c>
      <c r="C113" s="390" t="s">
        <v>4223</v>
      </c>
      <c r="D113" s="444">
        <v>2126289</v>
      </c>
      <c r="E113" s="292" t="s">
        <v>4224</v>
      </c>
      <c r="F113" s="292" t="s">
        <v>955</v>
      </c>
      <c r="G113" s="299" t="s">
        <v>4225</v>
      </c>
      <c r="H113" s="299" t="str">
        <f>IFERROR(VLOOKUP(G113,'Cadastro de assessores'!A:B,2,FALSE),"Não Cadastrado")</f>
        <v>14434</v>
      </c>
      <c r="I113" s="299"/>
      <c r="J113" s="29" t="s">
        <v>218</v>
      </c>
      <c r="K113" s="292" t="s">
        <v>3861</v>
      </c>
      <c r="L113" s="387">
        <v>44432</v>
      </c>
      <c r="M113" s="387">
        <v>44432</v>
      </c>
      <c r="N113" s="299"/>
      <c r="O113" s="299" t="s">
        <v>3862</v>
      </c>
      <c r="P113" s="388">
        <v>1.4999999999999999E-2</v>
      </c>
      <c r="Q113" s="168" t="s">
        <v>4227</v>
      </c>
      <c r="R113" s="417"/>
      <c r="S113" s="292" t="str">
        <f t="shared" si="11"/>
        <v>Não Qualificado</v>
      </c>
      <c r="T113" s="292" t="s">
        <v>220</v>
      </c>
      <c r="U113" s="292" t="s">
        <v>4116</v>
      </c>
      <c r="V113" s="292" t="s">
        <v>955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34</v>
      </c>
      <c r="B114" s="104" t="s">
        <v>857</v>
      </c>
      <c r="C114" s="122" t="s">
        <v>855</v>
      </c>
      <c r="D114" s="292">
        <v>4413613</v>
      </c>
      <c r="E114" s="293" t="s">
        <v>110</v>
      </c>
      <c r="F114" s="293" t="s">
        <v>38</v>
      </c>
      <c r="G114" s="293" t="s">
        <v>4040</v>
      </c>
      <c r="H114" s="293" t="str">
        <f>IFERROR(VLOOKUP(G114,'Cadastro de assessores'!A:B,2,FALSE),"Não Cadastrado")</f>
        <v>16459</v>
      </c>
      <c r="I114" s="293"/>
      <c r="J114" s="29" t="s">
        <v>3855</v>
      </c>
      <c r="K114" s="293" t="s">
        <v>227</v>
      </c>
      <c r="L114" s="415">
        <v>44071</v>
      </c>
      <c r="M114" s="415">
        <v>44071</v>
      </c>
      <c r="N114" s="299"/>
      <c r="O114" s="299" t="s">
        <v>3856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220</v>
      </c>
      <c r="U114" s="292" t="s">
        <v>3864</v>
      </c>
      <c r="V114" s="292" t="s">
        <v>38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4228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34</v>
      </c>
      <c r="B115" s="104" t="s">
        <v>4229</v>
      </c>
      <c r="C115" s="390" t="s">
        <v>4230</v>
      </c>
      <c r="D115" s="432">
        <v>7991210</v>
      </c>
      <c r="E115" s="292" t="s">
        <v>19</v>
      </c>
      <c r="F115" s="292" t="s">
        <v>38</v>
      </c>
      <c r="G115" s="292" t="s">
        <v>99</v>
      </c>
      <c r="H115" s="292">
        <f>IFERROR(VLOOKUP(G115,'Cadastro de assessores'!A:B,2,FALSE),"Não Cadastrado")</f>
        <v>12332</v>
      </c>
      <c r="I115" s="292"/>
      <c r="J115" s="29" t="s">
        <v>218</v>
      </c>
      <c r="K115" s="292" t="s">
        <v>3861</v>
      </c>
      <c r="L115" s="387">
        <v>44613</v>
      </c>
      <c r="M115" s="387">
        <v>44613</v>
      </c>
      <c r="N115" s="387">
        <v>44711</v>
      </c>
      <c r="O115" s="292" t="s">
        <v>3869</v>
      </c>
      <c r="P115" s="392">
        <v>7.0000000000000001E-3</v>
      </c>
      <c r="Q115" s="168" t="s">
        <v>4231</v>
      </c>
      <c r="R115" s="417"/>
      <c r="S115" s="292" t="str">
        <f t="shared" si="11"/>
        <v>Não Qualificado</v>
      </c>
      <c r="T115" s="292" t="s">
        <v>220</v>
      </c>
      <c r="U115" s="292"/>
      <c r="V115" s="292" t="s">
        <v>3220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3007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34</v>
      </c>
      <c r="B116" s="104" t="s">
        <v>4232</v>
      </c>
      <c r="C116" s="390" t="s">
        <v>4233</v>
      </c>
      <c r="D116" s="299">
        <v>5182986</v>
      </c>
      <c r="E116" s="293" t="s">
        <v>19</v>
      </c>
      <c r="F116" s="293" t="s">
        <v>38</v>
      </c>
      <c r="G116" s="293" t="s">
        <v>4234</v>
      </c>
      <c r="H116" s="293" t="str">
        <f>IFERROR(VLOOKUP(G116,'Cadastro de assessores'!A:B,2,FALSE),"Não Cadastrado")</f>
        <v>13363</v>
      </c>
      <c r="I116" s="293"/>
      <c r="J116" s="29" t="s">
        <v>3855</v>
      </c>
      <c r="K116" s="292" t="s">
        <v>239</v>
      </c>
      <c r="L116" s="415">
        <v>44298</v>
      </c>
      <c r="M116" s="415">
        <v>44305</v>
      </c>
      <c r="N116" s="292"/>
      <c r="O116" s="292" t="s">
        <v>3876</v>
      </c>
      <c r="P116" s="392">
        <v>2.5000000000000001E-2</v>
      </c>
      <c r="Q116" s="168"/>
      <c r="R116" s="417"/>
      <c r="S116" s="292" t="str">
        <f t="shared" si="11"/>
        <v>Não Qualificado</v>
      </c>
      <c r="T116" s="292" t="s">
        <v>220</v>
      </c>
      <c r="U116" s="292" t="s">
        <v>3883</v>
      </c>
      <c r="V116" s="292" t="s">
        <v>38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34</v>
      </c>
      <c r="B117" s="104" t="s">
        <v>4235</v>
      </c>
      <c r="C117" s="390" t="s">
        <v>4236</v>
      </c>
      <c r="D117" s="299">
        <v>2735065</v>
      </c>
      <c r="E117" s="292" t="s">
        <v>19</v>
      </c>
      <c r="F117" s="292" t="s">
        <v>38</v>
      </c>
      <c r="G117" s="292" t="s">
        <v>3752</v>
      </c>
      <c r="H117" s="292" t="str">
        <f>IFERROR(VLOOKUP(G117,'Cadastro de assessores'!A:B,2,FALSE),"Não Cadastrado")</f>
        <v>18266</v>
      </c>
      <c r="I117" s="292"/>
      <c r="J117" s="29" t="s">
        <v>218</v>
      </c>
      <c r="K117" s="292" t="s">
        <v>3861</v>
      </c>
      <c r="L117" s="387">
        <v>44365</v>
      </c>
      <c r="M117" s="387">
        <v>44365</v>
      </c>
      <c r="N117" s="391">
        <v>44641</v>
      </c>
      <c r="O117" s="299" t="s">
        <v>3909</v>
      </c>
      <c r="P117" s="392">
        <v>8.0000000000000002E-3</v>
      </c>
      <c r="Q117" s="168" t="s">
        <v>4237</v>
      </c>
      <c r="R117" s="417"/>
      <c r="S117" s="292" t="str">
        <f t="shared" si="11"/>
        <v/>
      </c>
      <c r="T117" s="292" t="s">
        <v>220</v>
      </c>
      <c r="U117" s="292" t="s">
        <v>4116</v>
      </c>
      <c r="V117" s="292" t="s">
        <v>955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3007</v>
      </c>
      <c r="BE117" s="339" t="s">
        <v>3007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34</v>
      </c>
      <c r="B118" s="104" t="s">
        <v>864</v>
      </c>
      <c r="C118" s="390" t="s">
        <v>861</v>
      </c>
      <c r="D118" s="299">
        <v>2889018</v>
      </c>
      <c r="E118" s="293" t="s">
        <v>19</v>
      </c>
      <c r="F118" s="293" t="s">
        <v>38</v>
      </c>
      <c r="G118" s="293" t="s">
        <v>99</v>
      </c>
      <c r="H118" s="293">
        <f>IFERROR(VLOOKUP(G118,'Cadastro de assessores'!A:B,2,FALSE),"Não Cadastrado")</f>
        <v>12332</v>
      </c>
      <c r="I118" s="293"/>
      <c r="J118" s="29" t="s">
        <v>227</v>
      </c>
      <c r="K118" s="293" t="s">
        <v>227</v>
      </c>
      <c r="L118" s="415">
        <v>44421</v>
      </c>
      <c r="M118" s="415">
        <v>44421</v>
      </c>
      <c r="N118" s="292"/>
      <c r="O118" s="292" t="s">
        <v>3862</v>
      </c>
      <c r="P118" s="428">
        <v>1.4999999999999999E-2</v>
      </c>
      <c r="Q118" s="446" t="s">
        <v>4238</v>
      </c>
      <c r="R118" s="417"/>
      <c r="S118" s="292" t="str">
        <f t="shared" si="11"/>
        <v>Não Qualificado</v>
      </c>
      <c r="T118" s="292" t="s">
        <v>220</v>
      </c>
      <c r="U118" s="292" t="s">
        <v>3878</v>
      </c>
      <c r="V118" s="292" t="s">
        <v>38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34</v>
      </c>
      <c r="B119" s="104" t="s">
        <v>4239</v>
      </c>
      <c r="C119" s="390" t="s">
        <v>4240</v>
      </c>
      <c r="D119" s="293">
        <v>4089984</v>
      </c>
      <c r="E119" s="293" t="s">
        <v>19</v>
      </c>
      <c r="F119" s="293" t="s">
        <v>124</v>
      </c>
      <c r="G119" s="293" t="s">
        <v>404</v>
      </c>
      <c r="H119" s="293" t="str">
        <f>IFERROR(VLOOKUP(G119,'Cadastro de assessores'!A:B,2,FALSE),"Não Cadastrado")</f>
        <v>18009</v>
      </c>
      <c r="I119" s="293"/>
      <c r="J119" s="29" t="s">
        <v>227</v>
      </c>
      <c r="K119" s="293" t="s">
        <v>227</v>
      </c>
      <c r="L119" s="415">
        <v>44341</v>
      </c>
      <c r="M119" s="415">
        <v>44357</v>
      </c>
      <c r="N119" s="292"/>
      <c r="O119" s="292" t="s">
        <v>3876</v>
      </c>
      <c r="P119" s="392">
        <v>2.5000000000000001E-2</v>
      </c>
      <c r="Q119" s="168" t="s">
        <v>4241</v>
      </c>
      <c r="R119" s="417"/>
      <c r="S119" s="292" t="str">
        <f t="shared" si="11"/>
        <v/>
      </c>
      <c r="T119" s="292" t="s">
        <v>220</v>
      </c>
      <c r="U119" s="292" t="s">
        <v>4161</v>
      </c>
      <c r="V119" s="299" t="s">
        <v>112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34</v>
      </c>
      <c r="B120" s="104" t="s">
        <v>4242</v>
      </c>
      <c r="C120" s="390" t="s">
        <v>4243</v>
      </c>
      <c r="D120" s="299">
        <v>5635853</v>
      </c>
      <c r="E120" s="293" t="s">
        <v>2998</v>
      </c>
      <c r="F120" s="293" t="s">
        <v>38</v>
      </c>
      <c r="G120" s="293" t="s">
        <v>2998</v>
      </c>
      <c r="H120" s="293" t="str">
        <f>IFERROR(VLOOKUP(G120,'Cadastro de assessores'!A:B,2,FALSE),"Não Cadastrado")</f>
        <v>18986</v>
      </c>
      <c r="I120" s="293"/>
      <c r="J120" s="29" t="s">
        <v>3855</v>
      </c>
      <c r="K120" s="292" t="s">
        <v>239</v>
      </c>
      <c r="L120" s="415">
        <v>44368</v>
      </c>
      <c r="M120" s="415">
        <v>44368</v>
      </c>
      <c r="N120" s="292"/>
      <c r="O120" s="292" t="s">
        <v>3862</v>
      </c>
      <c r="P120" s="428">
        <v>1.4999999999999999E-2</v>
      </c>
      <c r="Q120" s="168"/>
      <c r="R120" s="417"/>
      <c r="S120" s="292" t="str">
        <f t="shared" si="11"/>
        <v/>
      </c>
      <c r="T120" s="292" t="s">
        <v>220</v>
      </c>
      <c r="U120" s="292" t="s">
        <v>4144</v>
      </c>
      <c r="V120" s="299" t="s">
        <v>124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34</v>
      </c>
      <c r="B121" s="104" t="s">
        <v>101</v>
      </c>
      <c r="C121" s="390" t="s">
        <v>97</v>
      </c>
      <c r="D121" s="422">
        <v>5891073</v>
      </c>
      <c r="E121" s="293" t="s">
        <v>110</v>
      </c>
      <c r="F121" s="293" t="s">
        <v>38</v>
      </c>
      <c r="G121" s="293" t="s">
        <v>3929</v>
      </c>
      <c r="H121" s="293" t="str">
        <f>IFERROR(VLOOKUP(G121,'Cadastro de assessores'!A:B,2,FALSE),"Não Cadastrado")</f>
        <v>1298</v>
      </c>
      <c r="I121" s="293"/>
      <c r="J121" s="29" t="s">
        <v>3855</v>
      </c>
      <c r="K121" s="292" t="s">
        <v>239</v>
      </c>
      <c r="L121" s="293" t="s">
        <v>3220</v>
      </c>
      <c r="M121" s="293" t="s">
        <v>3707</v>
      </c>
      <c r="N121" s="299"/>
      <c r="O121" s="299" t="s">
        <v>3869</v>
      </c>
      <c r="P121" s="388">
        <v>7.0000000000000001E-3</v>
      </c>
      <c r="Q121" s="168" t="s">
        <v>4244</v>
      </c>
      <c r="R121" s="417"/>
      <c r="S121" s="292" t="str">
        <f t="shared" si="11"/>
        <v/>
      </c>
      <c r="T121" s="292" t="s">
        <v>220</v>
      </c>
      <c r="U121" s="292" t="s">
        <v>4245</v>
      </c>
      <c r="V121" s="292" t="s">
        <v>38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3007</v>
      </c>
      <c r="BE121" s="339" t="s">
        <v>3007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34</v>
      </c>
      <c r="B122" s="104" t="s">
        <v>101</v>
      </c>
      <c r="C122" s="122" t="s">
        <v>97</v>
      </c>
      <c r="D122" s="292">
        <v>4556454</v>
      </c>
      <c r="E122" s="293" t="s">
        <v>110</v>
      </c>
      <c r="F122" s="293" t="s">
        <v>38</v>
      </c>
      <c r="G122" s="293" t="s">
        <v>3929</v>
      </c>
      <c r="H122" s="293" t="str">
        <f>IFERROR(VLOOKUP(G122,'Cadastro de assessores'!A:B,2,FALSE),"Não Cadastrado")</f>
        <v>1298</v>
      </c>
      <c r="I122" s="293"/>
      <c r="J122" s="29" t="s">
        <v>3855</v>
      </c>
      <c r="K122" s="293" t="s">
        <v>227</v>
      </c>
      <c r="L122" s="416">
        <v>44151</v>
      </c>
      <c r="M122" s="416">
        <v>44151</v>
      </c>
      <c r="N122" s="299"/>
      <c r="O122" s="299" t="s">
        <v>3856</v>
      </c>
      <c r="P122" s="388">
        <v>0.02</v>
      </c>
      <c r="Q122" s="420" t="s">
        <v>4246</v>
      </c>
      <c r="R122" s="417"/>
      <c r="S122" s="292" t="str">
        <f t="shared" si="11"/>
        <v>Não Qualificado</v>
      </c>
      <c r="T122" s="292" t="s">
        <v>220</v>
      </c>
      <c r="U122" s="292" t="s">
        <v>4245</v>
      </c>
      <c r="V122" s="292" t="s">
        <v>38</v>
      </c>
      <c r="W122" s="418" t="s">
        <v>3865</v>
      </c>
      <c r="X122" s="418" t="s">
        <v>3865</v>
      </c>
      <c r="Y122" s="418" t="s">
        <v>3865</v>
      </c>
      <c r="Z122" s="418" t="s">
        <v>3865</v>
      </c>
      <c r="AA122" s="418" t="s">
        <v>3865</v>
      </c>
      <c r="AB122" s="418" t="s">
        <v>3865</v>
      </c>
      <c r="AC122" s="418" t="s">
        <v>3865</v>
      </c>
      <c r="AD122" s="418" t="s">
        <v>3865</v>
      </c>
      <c r="AE122" s="418" t="s">
        <v>3865</v>
      </c>
      <c r="AF122" s="418" t="s">
        <v>3865</v>
      </c>
      <c r="AG122" s="418" t="s">
        <v>3865</v>
      </c>
      <c r="AH122" s="418" t="s">
        <v>3865</v>
      </c>
      <c r="AI122" s="418" t="s">
        <v>3865</v>
      </c>
      <c r="AJ122" s="418" t="s">
        <v>4247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34</v>
      </c>
      <c r="B123" s="104" t="s">
        <v>872</v>
      </c>
      <c r="C123" s="390" t="s">
        <v>869</v>
      </c>
      <c r="D123" s="422">
        <v>7772052</v>
      </c>
      <c r="E123" s="293" t="s">
        <v>19</v>
      </c>
      <c r="F123" s="293" t="s">
        <v>38</v>
      </c>
      <c r="G123" s="293" t="s">
        <v>871</v>
      </c>
      <c r="H123" s="293" t="str">
        <f>IFERROR(VLOOKUP(G123,'Cadastro de assessores'!A:B,2,FALSE),"Não Cadastrado")</f>
        <v>18467</v>
      </c>
      <c r="I123" s="293"/>
      <c r="J123" s="29" t="s">
        <v>3855</v>
      </c>
      <c r="K123" s="293" t="s">
        <v>227</v>
      </c>
      <c r="L123" s="423">
        <v>44630</v>
      </c>
      <c r="M123" s="423">
        <v>44635</v>
      </c>
      <c r="N123" s="299"/>
      <c r="O123" s="299" t="s">
        <v>3869</v>
      </c>
      <c r="P123" s="388">
        <v>7.0000000000000001E-3</v>
      </c>
      <c r="Q123" s="168"/>
      <c r="R123" s="417"/>
      <c r="S123" s="292" t="str">
        <f t="shared" si="11"/>
        <v>Não Qualificado</v>
      </c>
      <c r="T123" s="292" t="s">
        <v>220</v>
      </c>
      <c r="U123" s="292" t="s">
        <v>4248</v>
      </c>
      <c r="V123" s="292" t="s">
        <v>873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34</v>
      </c>
      <c r="B124" s="104" t="s">
        <v>4249</v>
      </c>
      <c r="C124" s="390" t="s">
        <v>4250</v>
      </c>
      <c r="D124" s="422">
        <v>4113513</v>
      </c>
      <c r="E124" s="293" t="s">
        <v>110</v>
      </c>
      <c r="F124" s="293" t="s">
        <v>38</v>
      </c>
      <c r="G124" s="293" t="s">
        <v>2879</v>
      </c>
      <c r="H124" s="293">
        <f>IFERROR(VLOOKUP(G124,'Cadastro de assessores'!A:B,2,FALSE),"Não Cadastrado")</f>
        <v>12347</v>
      </c>
      <c r="I124" s="293"/>
      <c r="J124" s="29" t="s">
        <v>227</v>
      </c>
      <c r="K124" s="293" t="s">
        <v>227</v>
      </c>
      <c r="L124" s="423">
        <v>44694</v>
      </c>
      <c r="M124" s="423">
        <v>44694</v>
      </c>
      <c r="N124" s="299"/>
      <c r="O124" s="299" t="s">
        <v>3872</v>
      </c>
      <c r="P124" s="388">
        <v>1.2E-2</v>
      </c>
      <c r="Q124" s="168"/>
      <c r="R124" s="417"/>
      <c r="S124" s="292" t="str">
        <f t="shared" si="11"/>
        <v/>
      </c>
      <c r="T124" s="292" t="s">
        <v>220</v>
      </c>
      <c r="U124" s="292" t="s">
        <v>4000</v>
      </c>
      <c r="V124" s="292" t="s">
        <v>38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34</v>
      </c>
      <c r="B125" s="104" t="s">
        <v>884</v>
      </c>
      <c r="C125" s="390" t="s">
        <v>4251</v>
      </c>
      <c r="D125" s="299">
        <v>6456590</v>
      </c>
      <c r="E125" s="293" t="s">
        <v>19</v>
      </c>
      <c r="F125" s="293" t="s">
        <v>38</v>
      </c>
      <c r="G125" s="293" t="s">
        <v>871</v>
      </c>
      <c r="H125" s="293" t="str">
        <f>IFERROR(VLOOKUP(G125,'Cadastro de assessores'!A:B,2,FALSE),"Não Cadastrado")</f>
        <v>18467</v>
      </c>
      <c r="I125" s="293"/>
      <c r="J125" s="29" t="s">
        <v>227</v>
      </c>
      <c r="K125" s="293" t="s">
        <v>227</v>
      </c>
      <c r="L125" s="415">
        <v>44456</v>
      </c>
      <c r="M125" s="415">
        <v>44462</v>
      </c>
      <c r="N125" s="299"/>
      <c r="O125" s="299" t="s">
        <v>3856</v>
      </c>
      <c r="P125" s="388">
        <v>0.02</v>
      </c>
      <c r="Q125" s="168" t="s">
        <v>4252</v>
      </c>
      <c r="R125" s="417"/>
      <c r="S125" s="292" t="str">
        <f t="shared" si="11"/>
        <v/>
      </c>
      <c r="T125" s="292" t="s">
        <v>220</v>
      </c>
      <c r="U125" s="292" t="s">
        <v>3996</v>
      </c>
      <c r="V125" s="292" t="s">
        <v>38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34</v>
      </c>
      <c r="B126" s="104" t="s">
        <v>4253</v>
      </c>
      <c r="C126" s="122" t="s">
        <v>4254</v>
      </c>
      <c r="D126" s="292">
        <v>3553004</v>
      </c>
      <c r="E126" s="293" t="s">
        <v>2998</v>
      </c>
      <c r="F126" s="293" t="s">
        <v>38</v>
      </c>
      <c r="G126" s="293" t="s">
        <v>2998</v>
      </c>
      <c r="H126" s="293" t="str">
        <f>IFERROR(VLOOKUP(G126,'Cadastro de assessores'!A:B,2,FALSE),"Não Cadastrado")</f>
        <v>18986</v>
      </c>
      <c r="I126" s="293"/>
      <c r="J126" s="29" t="s">
        <v>218</v>
      </c>
      <c r="K126" s="292" t="s">
        <v>227</v>
      </c>
      <c r="L126" s="415">
        <v>43742</v>
      </c>
      <c r="M126" s="415">
        <v>43742</v>
      </c>
      <c r="N126" s="419">
        <v>44888</v>
      </c>
      <c r="O126" s="292" t="s">
        <v>4255</v>
      </c>
      <c r="P126" s="428">
        <v>0.01</v>
      </c>
      <c r="Q126" s="420" t="s">
        <v>4256</v>
      </c>
      <c r="R126" s="417"/>
      <c r="S126" s="292" t="str">
        <f t="shared" si="11"/>
        <v>Não Qualificado</v>
      </c>
      <c r="T126" s="292" t="s">
        <v>220</v>
      </c>
      <c r="U126" s="292" t="s">
        <v>4034</v>
      </c>
      <c r="V126" s="292" t="s">
        <v>124</v>
      </c>
      <c r="W126" s="418" t="s">
        <v>4257</v>
      </c>
      <c r="X126" s="418"/>
      <c r="Y126" s="418" t="s">
        <v>4258</v>
      </c>
      <c r="Z126" s="418" t="s">
        <v>4259</v>
      </c>
      <c r="AA126" s="418" t="s">
        <v>4260</v>
      </c>
      <c r="AB126" s="418" t="s">
        <v>4261</v>
      </c>
      <c r="AC126" s="418" t="s">
        <v>4262</v>
      </c>
      <c r="AD126" s="418" t="s">
        <v>4263</v>
      </c>
      <c r="AE126" s="418" t="s">
        <v>4264</v>
      </c>
      <c r="AF126" s="418" t="s">
        <v>4265</v>
      </c>
      <c r="AG126" s="418" t="s">
        <v>4266</v>
      </c>
      <c r="AH126" s="418" t="s">
        <v>4267</v>
      </c>
      <c r="AI126" s="418" t="s">
        <v>4268</v>
      </c>
      <c r="AJ126" s="418" t="s">
        <v>4269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34</v>
      </c>
      <c r="B127" s="104" t="s">
        <v>900</v>
      </c>
      <c r="C127" s="122" t="s">
        <v>898</v>
      </c>
      <c r="D127" s="292">
        <v>4550421</v>
      </c>
      <c r="E127" s="293" t="s">
        <v>110</v>
      </c>
      <c r="F127" s="293" t="s">
        <v>38</v>
      </c>
      <c r="G127" s="293" t="s">
        <v>1740</v>
      </c>
      <c r="H127" s="293" t="str">
        <f>IFERROR(VLOOKUP(G127,'Cadastro de assessores'!A:B,2,FALSE),"Não Cadastrado")</f>
        <v>17243</v>
      </c>
      <c r="I127" s="293"/>
      <c r="J127" s="29" t="s">
        <v>3855</v>
      </c>
      <c r="K127" s="293" t="s">
        <v>227</v>
      </c>
      <c r="L127" s="416">
        <v>44126</v>
      </c>
      <c r="M127" s="416">
        <v>44130</v>
      </c>
      <c r="N127" s="292"/>
      <c r="O127" s="292" t="s">
        <v>3872</v>
      </c>
      <c r="P127" s="388">
        <v>1.2E-2</v>
      </c>
      <c r="Q127" s="420"/>
      <c r="R127" s="417"/>
      <c r="S127" s="292" t="str">
        <f t="shared" si="11"/>
        <v/>
      </c>
      <c r="T127" s="292" t="s">
        <v>220</v>
      </c>
      <c r="U127" s="292" t="s">
        <v>3883</v>
      </c>
      <c r="V127" s="292" t="s">
        <v>38</v>
      </c>
      <c r="W127" s="418" t="s">
        <v>3865</v>
      </c>
      <c r="X127" s="418" t="s">
        <v>3865</v>
      </c>
      <c r="Y127" s="418" t="s">
        <v>3865</v>
      </c>
      <c r="Z127" s="418" t="s">
        <v>3865</v>
      </c>
      <c r="AA127" s="418" t="s">
        <v>3865</v>
      </c>
      <c r="AB127" s="418" t="s">
        <v>3865</v>
      </c>
      <c r="AC127" s="418" t="s">
        <v>3865</v>
      </c>
      <c r="AD127" s="418" t="s">
        <v>3865</v>
      </c>
      <c r="AE127" s="418" t="s">
        <v>3865</v>
      </c>
      <c r="AF127" s="418" t="s">
        <v>3865</v>
      </c>
      <c r="AG127" s="418" t="s">
        <v>3865</v>
      </c>
      <c r="AH127" s="418" t="s">
        <v>3865</v>
      </c>
      <c r="AI127" s="418" t="s">
        <v>4270</v>
      </c>
      <c r="AJ127" s="418" t="s">
        <v>4271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34</v>
      </c>
      <c r="B128" s="104" t="s">
        <v>4272</v>
      </c>
      <c r="C128" s="122" t="s">
        <v>4273</v>
      </c>
      <c r="D128" s="292">
        <v>2699859</v>
      </c>
      <c r="E128" s="293" t="s">
        <v>2998</v>
      </c>
      <c r="F128" s="293" t="s">
        <v>38</v>
      </c>
      <c r="G128" s="293" t="s">
        <v>2998</v>
      </c>
      <c r="H128" s="293" t="str">
        <f>IFERROR(VLOOKUP(G128,'Cadastro de assessores'!A:B,2,FALSE),"Não Cadastrado")</f>
        <v>18986</v>
      </c>
      <c r="I128" s="293"/>
      <c r="J128" s="29" t="s">
        <v>3855</v>
      </c>
      <c r="K128" s="292" t="s">
        <v>239</v>
      </c>
      <c r="L128" s="415">
        <v>43865</v>
      </c>
      <c r="M128" s="415">
        <v>43869</v>
      </c>
      <c r="N128" s="292"/>
      <c r="O128" s="292" t="s">
        <v>3862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220</v>
      </c>
      <c r="U128" s="292" t="s">
        <v>3878</v>
      </c>
      <c r="V128" s="292" t="s">
        <v>38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34</v>
      </c>
      <c r="B129" s="104" t="s">
        <v>4274</v>
      </c>
      <c r="C129" s="390" t="s">
        <v>4275</v>
      </c>
      <c r="D129" s="293">
        <v>5947460</v>
      </c>
      <c r="E129" s="293" t="s">
        <v>19</v>
      </c>
      <c r="F129" s="293" t="s">
        <v>38</v>
      </c>
      <c r="G129" s="299" t="s">
        <v>3146</v>
      </c>
      <c r="H129" s="299" t="str">
        <f>IFERROR(VLOOKUP(G129,'Cadastro de assessores'!A:B,2,FALSE),"Não Cadastrado")</f>
        <v>18236</v>
      </c>
      <c r="I129" s="299"/>
      <c r="J129" s="29" t="s">
        <v>3855</v>
      </c>
      <c r="K129" s="293" t="s">
        <v>227</v>
      </c>
      <c r="L129" s="415">
        <v>44398</v>
      </c>
      <c r="M129" s="415">
        <v>44399</v>
      </c>
      <c r="N129" s="292"/>
      <c r="O129" s="292" t="s">
        <v>3862</v>
      </c>
      <c r="P129" s="428">
        <v>1.4999999999999999E-2</v>
      </c>
      <c r="Q129" s="168"/>
      <c r="R129" s="417"/>
      <c r="S129" s="292" t="str">
        <f t="shared" si="11"/>
        <v>Não Qualificado</v>
      </c>
      <c r="T129" s="292" t="s">
        <v>220</v>
      </c>
      <c r="U129" s="292" t="s">
        <v>4276</v>
      </c>
      <c r="V129" s="292" t="s">
        <v>38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34</v>
      </c>
      <c r="B130" s="104" t="s">
        <v>4277</v>
      </c>
      <c r="C130" s="122" t="s">
        <v>4278</v>
      </c>
      <c r="D130" s="292">
        <v>2216296</v>
      </c>
      <c r="E130" s="293" t="s">
        <v>110</v>
      </c>
      <c r="F130" s="293" t="s">
        <v>38</v>
      </c>
      <c r="G130" s="293" t="s">
        <v>4040</v>
      </c>
      <c r="H130" s="293" t="str">
        <f>IFERROR(VLOOKUP(G130,'Cadastro de assessores'!A:B,2,FALSE),"Não Cadastrado")</f>
        <v>16459</v>
      </c>
      <c r="I130" s="293"/>
      <c r="J130" s="29" t="s">
        <v>218</v>
      </c>
      <c r="K130" s="293" t="s">
        <v>227</v>
      </c>
      <c r="L130" s="415">
        <v>44088</v>
      </c>
      <c r="M130" s="415">
        <v>44088</v>
      </c>
      <c r="N130" s="447">
        <v>44886</v>
      </c>
      <c r="O130" s="299" t="s">
        <v>3856</v>
      </c>
      <c r="P130" s="428">
        <v>0.01</v>
      </c>
      <c r="Q130" s="311" t="s">
        <v>4279</v>
      </c>
      <c r="R130" s="417"/>
      <c r="S130" s="292" t="str">
        <f t="shared" si="11"/>
        <v>Não Qualificado</v>
      </c>
      <c r="T130" s="292" t="s">
        <v>220</v>
      </c>
      <c r="U130" s="292" t="s">
        <v>4245</v>
      </c>
      <c r="V130" s="292" t="s">
        <v>38</v>
      </c>
      <c r="W130" s="418" t="s">
        <v>3865</v>
      </c>
      <c r="X130" s="418" t="s">
        <v>3865</v>
      </c>
      <c r="Y130" s="418" t="s">
        <v>3865</v>
      </c>
      <c r="Z130" s="418" t="s">
        <v>3865</v>
      </c>
      <c r="AA130" s="418" t="s">
        <v>3865</v>
      </c>
      <c r="AB130" s="418" t="s">
        <v>3865</v>
      </c>
      <c r="AC130" s="418" t="s">
        <v>3865</v>
      </c>
      <c r="AD130" s="418" t="s">
        <v>3865</v>
      </c>
      <c r="AE130" s="418" t="s">
        <v>3865</v>
      </c>
      <c r="AF130" s="418" t="s">
        <v>3865</v>
      </c>
      <c r="AG130" s="418" t="s">
        <v>3865</v>
      </c>
      <c r="AH130" s="418" t="s">
        <v>4280</v>
      </c>
      <c r="AI130" s="418" t="s">
        <v>4281</v>
      </c>
      <c r="AJ130" s="418" t="s">
        <v>4282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34</v>
      </c>
      <c r="B131" s="104" t="s">
        <v>4283</v>
      </c>
      <c r="C131" s="390" t="s">
        <v>4284</v>
      </c>
      <c r="D131" s="299">
        <v>5537937</v>
      </c>
      <c r="E131" s="292" t="s">
        <v>19</v>
      </c>
      <c r="F131" s="292" t="s">
        <v>38</v>
      </c>
      <c r="G131" s="292" t="s">
        <v>4285</v>
      </c>
      <c r="H131" s="292">
        <f>IFERROR(VLOOKUP(G131,'Cadastro de assessores'!A:B,2,FALSE),"Não Cadastrado")</f>
        <v>12335</v>
      </c>
      <c r="I131" s="292"/>
      <c r="J131" s="29" t="s">
        <v>218</v>
      </c>
      <c r="K131" s="292" t="s">
        <v>3861</v>
      </c>
      <c r="L131" s="387">
        <v>44323</v>
      </c>
      <c r="M131" s="387">
        <v>44323</v>
      </c>
      <c r="N131" s="387">
        <v>44725</v>
      </c>
      <c r="O131" s="292" t="s">
        <v>3869</v>
      </c>
      <c r="P131" s="388">
        <v>7.0000000000000001E-3</v>
      </c>
      <c r="Q131" s="168" t="s">
        <v>4286</v>
      </c>
      <c r="R131" s="417"/>
      <c r="S131" s="292" t="str">
        <f t="shared" si="11"/>
        <v>Não Qualificado</v>
      </c>
      <c r="T131" s="292" t="s">
        <v>220</v>
      </c>
      <c r="U131" s="299" t="s">
        <v>4106</v>
      </c>
      <c r="V131" s="299" t="s">
        <v>666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34</v>
      </c>
      <c r="B132" s="104" t="s">
        <v>4287</v>
      </c>
      <c r="C132" s="122" t="s">
        <v>4288</v>
      </c>
      <c r="D132" s="292">
        <v>4440692</v>
      </c>
      <c r="E132" s="292" t="s">
        <v>19</v>
      </c>
      <c r="F132" s="292" t="s">
        <v>38</v>
      </c>
      <c r="G132" s="292" t="s">
        <v>3860</v>
      </c>
      <c r="H132" s="292" t="str">
        <f>IFERROR(VLOOKUP(G132,'Cadastro de assessores'!A:B,2,FALSE),"Não Cadastrado")</f>
        <v>17679</v>
      </c>
      <c r="I132" s="292"/>
      <c r="J132" s="29" t="s">
        <v>218</v>
      </c>
      <c r="K132" s="292" t="s">
        <v>3861</v>
      </c>
      <c r="L132" s="387">
        <v>44085</v>
      </c>
      <c r="M132" s="387">
        <v>44085</v>
      </c>
      <c r="N132" s="387">
        <v>44447</v>
      </c>
      <c r="O132" s="292" t="s">
        <v>3869</v>
      </c>
      <c r="P132" s="388">
        <v>7.0000000000000001E-3</v>
      </c>
      <c r="Q132" s="420" t="s">
        <v>4289</v>
      </c>
      <c r="R132" s="417"/>
      <c r="S132" s="292" t="str">
        <f t="shared" si="11"/>
        <v>Qualificado</v>
      </c>
      <c r="T132" s="292" t="s">
        <v>220</v>
      </c>
      <c r="U132" s="292" t="s">
        <v>4290</v>
      </c>
      <c r="V132" s="292" t="s">
        <v>3716</v>
      </c>
      <c r="W132" s="418" t="s">
        <v>3865</v>
      </c>
      <c r="X132" s="418" t="s">
        <v>3865</v>
      </c>
      <c r="Y132" s="418" t="s">
        <v>3865</v>
      </c>
      <c r="Z132" s="418" t="s">
        <v>3865</v>
      </c>
      <c r="AA132" s="418" t="s">
        <v>3865</v>
      </c>
      <c r="AB132" s="418" t="s">
        <v>3865</v>
      </c>
      <c r="AC132" s="418" t="s">
        <v>3865</v>
      </c>
      <c r="AD132" s="418" t="s">
        <v>3865</v>
      </c>
      <c r="AE132" s="418" t="s">
        <v>3865</v>
      </c>
      <c r="AF132" s="418" t="s">
        <v>3865</v>
      </c>
      <c r="AG132" s="418" t="s">
        <v>3865</v>
      </c>
      <c r="AH132" s="418" t="s">
        <v>4291</v>
      </c>
      <c r="AI132" s="418" t="s">
        <v>4292</v>
      </c>
      <c r="AJ132" s="418" t="s">
        <v>4293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3007</v>
      </c>
      <c r="BE132" s="339" t="s">
        <v>3007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34</v>
      </c>
      <c r="B133" s="104" t="s">
        <v>4294</v>
      </c>
      <c r="C133" s="122" t="s">
        <v>4295</v>
      </c>
      <c r="D133" s="292">
        <v>4571776</v>
      </c>
      <c r="E133" s="293" t="s">
        <v>110</v>
      </c>
      <c r="F133" s="293" t="s">
        <v>38</v>
      </c>
      <c r="G133" s="293" t="s">
        <v>3703</v>
      </c>
      <c r="H133" s="293" t="str">
        <f>IFERROR(VLOOKUP(G133,'Cadastro de assessores'!A:B,2,FALSE),"Não Cadastrado")</f>
        <v>14574</v>
      </c>
      <c r="I133" s="293"/>
      <c r="J133" s="29" t="s">
        <v>3855</v>
      </c>
      <c r="K133" s="292" t="s">
        <v>239</v>
      </c>
      <c r="L133" s="292" t="s">
        <v>3220</v>
      </c>
      <c r="M133" s="436" t="s">
        <v>3707</v>
      </c>
      <c r="N133" s="292"/>
      <c r="O133" s="292" t="s">
        <v>3872</v>
      </c>
      <c r="P133" s="388">
        <v>1.2E-2</v>
      </c>
      <c r="Q133" s="420"/>
      <c r="R133" s="417"/>
      <c r="S133" s="292" t="str">
        <f t="shared" si="11"/>
        <v/>
      </c>
      <c r="T133" s="292" t="s">
        <v>220</v>
      </c>
      <c r="U133" s="292" t="s">
        <v>3996</v>
      </c>
      <c r="V133" s="292" t="s">
        <v>38</v>
      </c>
      <c r="W133" s="418" t="s">
        <v>3865</v>
      </c>
      <c r="X133" s="418" t="s">
        <v>3865</v>
      </c>
      <c r="Y133" s="418" t="s">
        <v>3865</v>
      </c>
      <c r="Z133" s="418" t="s">
        <v>3865</v>
      </c>
      <c r="AA133" s="418" t="s">
        <v>3865</v>
      </c>
      <c r="AB133" s="418" t="s">
        <v>3865</v>
      </c>
      <c r="AC133" s="418" t="s">
        <v>3865</v>
      </c>
      <c r="AD133" s="418" t="s">
        <v>3865</v>
      </c>
      <c r="AE133" s="418" t="s">
        <v>3865</v>
      </c>
      <c r="AF133" s="418" t="s">
        <v>3865</v>
      </c>
      <c r="AG133" s="418" t="s">
        <v>3865</v>
      </c>
      <c r="AH133" s="418" t="s">
        <v>3865</v>
      </c>
      <c r="AI133" s="418" t="s">
        <v>3865</v>
      </c>
      <c r="AJ133" s="418" t="s">
        <v>3865</v>
      </c>
      <c r="AK133" s="339" t="s">
        <v>3220</v>
      </c>
      <c r="AL133" s="339"/>
      <c r="AM133" s="339" t="s">
        <v>3220</v>
      </c>
      <c r="AN133" s="339" t="s">
        <v>3220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3007</v>
      </c>
      <c r="BE133" s="339" t="s">
        <v>3007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34</v>
      </c>
      <c r="B134" s="104" t="s">
        <v>3173</v>
      </c>
      <c r="C134" s="122" t="s">
        <v>3172</v>
      </c>
      <c r="D134" s="292">
        <v>4327504</v>
      </c>
      <c r="E134" s="292" t="s">
        <v>2998</v>
      </c>
      <c r="F134" s="292" t="s">
        <v>38</v>
      </c>
      <c r="G134" s="292" t="s">
        <v>2998</v>
      </c>
      <c r="H134" s="292" t="str">
        <f>IFERROR(VLOOKUP(G134,'Cadastro de assessores'!A:B,2,FALSE),"Não Cadastrado")</f>
        <v>18986</v>
      </c>
      <c r="I134" s="292"/>
      <c r="J134" s="29" t="s">
        <v>218</v>
      </c>
      <c r="K134" s="292" t="s">
        <v>3861</v>
      </c>
      <c r="L134" s="387">
        <v>44043</v>
      </c>
      <c r="M134" s="387">
        <v>44043</v>
      </c>
      <c r="N134" s="387">
        <v>44085</v>
      </c>
      <c r="O134" s="292" t="s">
        <v>3862</v>
      </c>
      <c r="P134" s="388">
        <v>1.4999999999999999E-2</v>
      </c>
      <c r="Q134" s="420" t="s">
        <v>4296</v>
      </c>
      <c r="R134" s="417"/>
      <c r="S134" s="292" t="str">
        <f t="shared" si="11"/>
        <v>Não Qualificado</v>
      </c>
      <c r="T134" s="292" t="s">
        <v>220</v>
      </c>
      <c r="U134" s="292" t="s">
        <v>4034</v>
      </c>
      <c r="V134" s="292" t="s">
        <v>124</v>
      </c>
      <c r="W134" s="418" t="s">
        <v>3865</v>
      </c>
      <c r="X134" s="418" t="s">
        <v>3865</v>
      </c>
      <c r="Y134" s="418" t="s">
        <v>3865</v>
      </c>
      <c r="Z134" s="418" t="s">
        <v>3865</v>
      </c>
      <c r="AA134" s="418" t="s">
        <v>3865</v>
      </c>
      <c r="AB134" s="418" t="s">
        <v>3865</v>
      </c>
      <c r="AC134" s="418" t="s">
        <v>3865</v>
      </c>
      <c r="AD134" s="418" t="s">
        <v>3865</v>
      </c>
      <c r="AE134" s="418" t="s">
        <v>3865</v>
      </c>
      <c r="AF134" s="418" t="s">
        <v>4297</v>
      </c>
      <c r="AG134" s="418" t="s">
        <v>4298</v>
      </c>
      <c r="AH134" s="418"/>
      <c r="AI134" s="418"/>
      <c r="AJ134" s="418"/>
      <c r="AK134" s="339" t="s">
        <v>3220</v>
      </c>
      <c r="AL134" s="339">
        <v>492751.44</v>
      </c>
      <c r="AM134" s="339" t="s">
        <v>3220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3007</v>
      </c>
      <c r="BE134" s="339" t="s">
        <v>3007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34</v>
      </c>
      <c r="B135" s="104" t="s">
        <v>4299</v>
      </c>
      <c r="C135" s="390" t="s">
        <v>4300</v>
      </c>
      <c r="D135" s="292">
        <v>6489178</v>
      </c>
      <c r="E135" s="292" t="s">
        <v>19</v>
      </c>
      <c r="F135" s="292" t="s">
        <v>124</v>
      </c>
      <c r="G135" s="292" t="s">
        <v>4201</v>
      </c>
      <c r="H135" s="292" t="str">
        <f>IFERROR(VLOOKUP(G135,'Cadastro de assessores'!A:B,2,FALSE),"Não Cadastrado")</f>
        <v>14294</v>
      </c>
      <c r="I135" s="292"/>
      <c r="J135" s="29" t="s">
        <v>218</v>
      </c>
      <c r="K135" s="292" t="s">
        <v>3861</v>
      </c>
      <c r="L135" s="387">
        <v>44462</v>
      </c>
      <c r="M135" s="387">
        <v>44462</v>
      </c>
      <c r="N135" s="387">
        <v>44762</v>
      </c>
      <c r="O135" s="292" t="s">
        <v>3862</v>
      </c>
      <c r="P135" s="388">
        <v>1.4999999999999999E-2</v>
      </c>
      <c r="Q135" s="168" t="s">
        <v>4301</v>
      </c>
      <c r="R135" s="417"/>
      <c r="S135" s="292" t="str">
        <f t="shared" si="11"/>
        <v>Não Qualificado</v>
      </c>
      <c r="T135" s="292" t="s">
        <v>220</v>
      </c>
      <c r="U135" s="292" t="s">
        <v>4034</v>
      </c>
      <c r="V135" s="292" t="s">
        <v>124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34</v>
      </c>
      <c r="B136" s="104" t="s">
        <v>4302</v>
      </c>
      <c r="C136" s="122" t="s">
        <v>4303</v>
      </c>
      <c r="D136" s="292">
        <v>4696943</v>
      </c>
      <c r="E136" s="293" t="s">
        <v>110</v>
      </c>
      <c r="F136" s="293" t="s">
        <v>38</v>
      </c>
      <c r="G136" s="293" t="s">
        <v>1740</v>
      </c>
      <c r="H136" s="293" t="str">
        <f>IFERROR(VLOOKUP(G136,'Cadastro de assessores'!A:B,2,FALSE),"Não Cadastrado")</f>
        <v>17243</v>
      </c>
      <c r="I136" s="293"/>
      <c r="J136" s="29" t="s">
        <v>3855</v>
      </c>
      <c r="K136" s="292" t="s">
        <v>239</v>
      </c>
      <c r="L136" s="416">
        <v>44194</v>
      </c>
      <c r="M136" s="416">
        <v>44194</v>
      </c>
      <c r="N136" s="292"/>
      <c r="O136" s="292" t="s">
        <v>3862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220</v>
      </c>
      <c r="U136" s="292" t="s">
        <v>3883</v>
      </c>
      <c r="V136" s="292" t="s">
        <v>38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3865</v>
      </c>
      <c r="AJ136" s="418"/>
      <c r="AK136" s="339" t="s">
        <v>3220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34</v>
      </c>
      <c r="B137" s="104" t="s">
        <v>4304</v>
      </c>
      <c r="C137" s="122" t="s">
        <v>4305</v>
      </c>
      <c r="D137" s="292">
        <v>4422652</v>
      </c>
      <c r="E137" s="293" t="s">
        <v>19</v>
      </c>
      <c r="F137" s="293" t="s">
        <v>38</v>
      </c>
      <c r="G137" s="293" t="s">
        <v>3860</v>
      </c>
      <c r="H137" s="293" t="str">
        <f>IFERROR(VLOOKUP(G137,'Cadastro de assessores'!A:B,2,FALSE),"Não Cadastrado")</f>
        <v>17679</v>
      </c>
      <c r="I137" s="293"/>
      <c r="J137" s="29" t="s">
        <v>3855</v>
      </c>
      <c r="K137" s="292" t="s">
        <v>239</v>
      </c>
      <c r="L137" s="415">
        <v>44071</v>
      </c>
      <c r="M137" s="415">
        <v>44075</v>
      </c>
      <c r="N137" s="292"/>
      <c r="O137" s="292" t="s">
        <v>3862</v>
      </c>
      <c r="P137" s="428">
        <v>1.4E-2</v>
      </c>
      <c r="Q137" s="420" t="s">
        <v>4306</v>
      </c>
      <c r="R137" s="417"/>
      <c r="S137" s="292" t="str">
        <f t="shared" si="11"/>
        <v>Não Qualificado</v>
      </c>
      <c r="T137" s="292" t="s">
        <v>220</v>
      </c>
      <c r="U137" s="292" t="s">
        <v>4106</v>
      </c>
      <c r="V137" s="292" t="s">
        <v>666</v>
      </c>
      <c r="W137" s="418" t="s">
        <v>3865</v>
      </c>
      <c r="X137" s="418" t="s">
        <v>3865</v>
      </c>
      <c r="Y137" s="418" t="s">
        <v>3865</v>
      </c>
      <c r="Z137" s="418" t="s">
        <v>3865</v>
      </c>
      <c r="AA137" s="418" t="s">
        <v>3865</v>
      </c>
      <c r="AB137" s="418" t="s">
        <v>3865</v>
      </c>
      <c r="AC137" s="418" t="s">
        <v>3865</v>
      </c>
      <c r="AD137" s="418" t="s">
        <v>3865</v>
      </c>
      <c r="AE137" s="418" t="s">
        <v>3865</v>
      </c>
      <c r="AF137" s="418" t="s">
        <v>3865</v>
      </c>
      <c r="AG137" s="418" t="s">
        <v>4307</v>
      </c>
      <c r="AH137" s="418" t="s">
        <v>4308</v>
      </c>
      <c r="AI137" s="418" t="s">
        <v>4309</v>
      </c>
      <c r="AJ137" s="418" t="s">
        <v>4310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34</v>
      </c>
      <c r="B138" s="104" t="s">
        <v>975</v>
      </c>
      <c r="C138" s="390" t="s">
        <v>972</v>
      </c>
      <c r="D138" s="422">
        <v>8118585</v>
      </c>
      <c r="E138" s="293" t="s">
        <v>19</v>
      </c>
      <c r="F138" s="293" t="s">
        <v>38</v>
      </c>
      <c r="G138" s="293" t="s">
        <v>39</v>
      </c>
      <c r="H138" s="293">
        <f>IFERROR(VLOOKUP(G138,'Cadastro de assessores'!A:B,2,FALSE),"Não Cadastrado")</f>
        <v>12344</v>
      </c>
      <c r="I138" s="293"/>
      <c r="J138" s="29" t="s">
        <v>3855</v>
      </c>
      <c r="K138" s="293" t="s">
        <v>227</v>
      </c>
      <c r="L138" s="423">
        <v>44638</v>
      </c>
      <c r="M138" s="423">
        <v>44657</v>
      </c>
      <c r="N138" s="297"/>
      <c r="O138" s="297" t="s">
        <v>4311</v>
      </c>
      <c r="P138" s="388">
        <v>0.01</v>
      </c>
      <c r="Q138" s="420" t="s">
        <v>4312</v>
      </c>
      <c r="R138" s="417"/>
      <c r="S138" s="292" t="str">
        <f t="shared" si="11"/>
        <v>Não Qualificado</v>
      </c>
      <c r="T138" s="292" t="s">
        <v>220</v>
      </c>
      <c r="U138" s="292" t="s">
        <v>3996</v>
      </c>
      <c r="V138" s="292" t="s">
        <v>38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3007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34</v>
      </c>
      <c r="B139" s="104" t="s">
        <v>975</v>
      </c>
      <c r="C139" s="122" t="s">
        <v>972</v>
      </c>
      <c r="D139" s="292">
        <v>4468606</v>
      </c>
      <c r="E139" s="293" t="s">
        <v>19</v>
      </c>
      <c r="F139" s="293" t="s">
        <v>38</v>
      </c>
      <c r="G139" s="293" t="s">
        <v>39</v>
      </c>
      <c r="H139" s="293">
        <f>IFERROR(VLOOKUP(G139,'Cadastro de assessores'!A:B,2,FALSE),"Não Cadastrado")</f>
        <v>12344</v>
      </c>
      <c r="I139" s="293"/>
      <c r="J139" s="29" t="s">
        <v>3855</v>
      </c>
      <c r="K139" s="293" t="s">
        <v>227</v>
      </c>
      <c r="L139" s="415">
        <v>44106</v>
      </c>
      <c r="M139" s="415">
        <v>44106</v>
      </c>
      <c r="N139" s="299"/>
      <c r="O139" s="299" t="s">
        <v>3869</v>
      </c>
      <c r="P139" s="388">
        <v>7.0000000000000001E-3</v>
      </c>
      <c r="Q139" s="420" t="s">
        <v>4313</v>
      </c>
      <c r="R139" s="417"/>
      <c r="S139" s="292" t="str">
        <f t="shared" si="11"/>
        <v>Não Qualificado</v>
      </c>
      <c r="T139" s="292" t="s">
        <v>220</v>
      </c>
      <c r="U139" s="292" t="s">
        <v>3996</v>
      </c>
      <c r="V139" s="292" t="s">
        <v>38</v>
      </c>
      <c r="W139" s="418" t="s">
        <v>3865</v>
      </c>
      <c r="X139" s="418" t="s">
        <v>3865</v>
      </c>
      <c r="Y139" s="418" t="s">
        <v>3865</v>
      </c>
      <c r="Z139" s="418" t="s">
        <v>3865</v>
      </c>
      <c r="AA139" s="418" t="s">
        <v>3865</v>
      </c>
      <c r="AB139" s="418" t="s">
        <v>3865</v>
      </c>
      <c r="AC139" s="418" t="s">
        <v>3865</v>
      </c>
      <c r="AD139" s="418" t="s">
        <v>3865</v>
      </c>
      <c r="AE139" s="418" t="s">
        <v>3865</v>
      </c>
      <c r="AF139" s="418" t="s">
        <v>3865</v>
      </c>
      <c r="AG139" s="418" t="s">
        <v>3865</v>
      </c>
      <c r="AH139" s="418" t="s">
        <v>3865</v>
      </c>
      <c r="AI139" s="418" t="s">
        <v>4314</v>
      </c>
      <c r="AJ139" s="418" t="s">
        <v>4315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34</v>
      </c>
      <c r="B140" s="104" t="s">
        <v>975</v>
      </c>
      <c r="C140" s="122" t="s">
        <v>972</v>
      </c>
      <c r="D140" s="299">
        <v>7519150</v>
      </c>
      <c r="E140" s="293" t="s">
        <v>19</v>
      </c>
      <c r="F140" s="293" t="s">
        <v>38</v>
      </c>
      <c r="G140" s="299" t="s">
        <v>39</v>
      </c>
      <c r="H140" s="293">
        <f>IFERROR(VLOOKUP(G140,'Cadastro de assessores'!A:B,2,FALSE),"Não Cadastrado")</f>
        <v>12344</v>
      </c>
      <c r="I140" s="293"/>
      <c r="J140" s="29" t="s">
        <v>3855</v>
      </c>
      <c r="K140" s="293" t="s">
        <v>227</v>
      </c>
      <c r="L140" s="415">
        <v>44578</v>
      </c>
      <c r="M140" s="415">
        <v>44578</v>
      </c>
      <c r="N140" s="299"/>
      <c r="O140" s="299" t="s">
        <v>3869</v>
      </c>
      <c r="P140" s="388">
        <v>0.01</v>
      </c>
      <c r="Q140" s="420" t="s">
        <v>4316</v>
      </c>
      <c r="R140" s="417"/>
      <c r="S140" s="292" t="str">
        <f t="shared" si="11"/>
        <v/>
      </c>
      <c r="T140" s="292" t="s">
        <v>220</v>
      </c>
      <c r="U140" s="292" t="s">
        <v>3996</v>
      </c>
      <c r="V140" s="292" t="s">
        <v>38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34</v>
      </c>
      <c r="B141" s="104" t="s">
        <v>975</v>
      </c>
      <c r="C141" s="122" t="s">
        <v>972</v>
      </c>
      <c r="D141" s="299">
        <v>96891</v>
      </c>
      <c r="E141" s="293" t="s">
        <v>19</v>
      </c>
      <c r="F141" s="293" t="s">
        <v>38</v>
      </c>
      <c r="G141" s="299" t="s">
        <v>39</v>
      </c>
      <c r="H141" s="293">
        <f>IFERROR(VLOOKUP(G141,'Cadastro de assessores'!A:B,2,FALSE),"Não Cadastrado")</f>
        <v>12344</v>
      </c>
      <c r="I141" s="293"/>
      <c r="J141" s="29" t="s">
        <v>3855</v>
      </c>
      <c r="K141" s="293" t="s">
        <v>227</v>
      </c>
      <c r="L141" s="415">
        <v>44614</v>
      </c>
      <c r="M141" s="415">
        <v>44614</v>
      </c>
      <c r="N141" s="426"/>
      <c r="O141" s="426" t="s">
        <v>3869</v>
      </c>
      <c r="P141" s="388">
        <v>7.0000000000000001E-3</v>
      </c>
      <c r="Q141" s="168" t="s">
        <v>4317</v>
      </c>
      <c r="R141" s="417"/>
      <c r="S141" s="292" t="str">
        <f t="shared" si="11"/>
        <v>Não Qualificado</v>
      </c>
      <c r="T141" s="292" t="s">
        <v>220</v>
      </c>
      <c r="U141" s="292" t="s">
        <v>3996</v>
      </c>
      <c r="V141" s="292" t="s">
        <v>38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34</v>
      </c>
      <c r="B142" s="104" t="s">
        <v>975</v>
      </c>
      <c r="C142" s="122" t="s">
        <v>972</v>
      </c>
      <c r="D142" s="299">
        <v>7032894</v>
      </c>
      <c r="E142" s="293" t="s">
        <v>19</v>
      </c>
      <c r="F142" s="293" t="s">
        <v>38</v>
      </c>
      <c r="G142" s="299" t="s">
        <v>39</v>
      </c>
      <c r="H142" s="293">
        <f>IFERROR(VLOOKUP(G142,'Cadastro de assessores'!A:B,2,FALSE),"Não Cadastrado")</f>
        <v>12344</v>
      </c>
      <c r="I142" s="293"/>
      <c r="J142" s="29" t="s">
        <v>227</v>
      </c>
      <c r="K142" s="293" t="s">
        <v>227</v>
      </c>
      <c r="L142" s="423">
        <v>44504</v>
      </c>
      <c r="M142" s="423">
        <v>44508</v>
      </c>
      <c r="N142" s="299"/>
      <c r="O142" s="299" t="s">
        <v>3876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220</v>
      </c>
      <c r="U142" s="292" t="s">
        <v>3996</v>
      </c>
      <c r="V142" s="292" t="s">
        <v>38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34</v>
      </c>
      <c r="B143" s="104" t="s">
        <v>1003</v>
      </c>
      <c r="C143" s="122" t="s">
        <v>1000</v>
      </c>
      <c r="D143" s="292">
        <v>8853992</v>
      </c>
      <c r="E143" s="292" t="s">
        <v>19</v>
      </c>
      <c r="F143" s="292" t="s">
        <v>124</v>
      </c>
      <c r="G143" s="292" t="s">
        <v>244</v>
      </c>
      <c r="H143" s="293" t="str">
        <f>IFERROR(VLOOKUP(G143,'Cadastro de assessores'!A:B,2,FALSE),"Não Cadastrado")</f>
        <v>18890</v>
      </c>
      <c r="I143" s="292"/>
      <c r="J143" s="29" t="s">
        <v>3855</v>
      </c>
      <c r="K143" s="292"/>
      <c r="L143" s="387"/>
      <c r="M143" s="387">
        <v>44847</v>
      </c>
      <c r="N143" s="391"/>
      <c r="O143" s="299" t="s">
        <v>3869</v>
      </c>
      <c r="P143" s="388">
        <v>0.01</v>
      </c>
      <c r="Q143" s="420" t="s">
        <v>3975</v>
      </c>
      <c r="R143" s="417"/>
      <c r="S143" s="292"/>
      <c r="T143" s="292"/>
      <c r="U143" s="292"/>
      <c r="V143" s="292" t="s">
        <v>617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34</v>
      </c>
      <c r="B144" s="104" t="s">
        <v>4318</v>
      </c>
      <c r="C144" s="122" t="s">
        <v>4319</v>
      </c>
      <c r="D144" s="292">
        <v>4706119</v>
      </c>
      <c r="E144" s="292" t="s">
        <v>19</v>
      </c>
      <c r="F144" s="292" t="s">
        <v>38</v>
      </c>
      <c r="G144" s="292" t="s">
        <v>3860</v>
      </c>
      <c r="H144" s="292" t="str">
        <f>IFERROR(VLOOKUP(G144,'Cadastro de assessores'!A:B,2,FALSE),"Não Cadastrado")</f>
        <v>17679</v>
      </c>
      <c r="I144" s="292"/>
      <c r="J144" s="29" t="s">
        <v>218</v>
      </c>
      <c r="K144" s="292" t="s">
        <v>3861</v>
      </c>
      <c r="L144" s="387">
        <v>44203</v>
      </c>
      <c r="M144" s="387">
        <v>44203</v>
      </c>
      <c r="N144" s="391">
        <v>44450</v>
      </c>
      <c r="O144" s="299" t="s">
        <v>3909</v>
      </c>
      <c r="P144" s="388">
        <v>8.0000000000000002E-3</v>
      </c>
      <c r="Q144" s="420" t="s">
        <v>4320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220</v>
      </c>
      <c r="U144" s="292" t="s">
        <v>4116</v>
      </c>
      <c r="V144" s="292" t="s">
        <v>955</v>
      </c>
      <c r="W144" s="418" t="s">
        <v>3865</v>
      </c>
      <c r="X144" s="418" t="s">
        <v>3865</v>
      </c>
      <c r="Y144" s="418" t="s">
        <v>3865</v>
      </c>
      <c r="Z144" s="418" t="s">
        <v>3865</v>
      </c>
      <c r="AA144" s="418" t="s">
        <v>3865</v>
      </c>
      <c r="AB144" s="418" t="s">
        <v>3865</v>
      </c>
      <c r="AC144" s="418" t="s">
        <v>3865</v>
      </c>
      <c r="AD144" s="418" t="s">
        <v>3865</v>
      </c>
      <c r="AE144" s="418" t="s">
        <v>3865</v>
      </c>
      <c r="AF144" s="418" t="s">
        <v>3865</v>
      </c>
      <c r="AG144" s="418" t="s">
        <v>3865</v>
      </c>
      <c r="AH144" s="418" t="s">
        <v>3865</v>
      </c>
      <c r="AI144" s="418" t="s">
        <v>3865</v>
      </c>
      <c r="AJ144" s="418" t="s">
        <v>3865</v>
      </c>
      <c r="AK144" s="339" t="s">
        <v>3220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3007</v>
      </c>
      <c r="BE144" s="339" t="s">
        <v>3007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34</v>
      </c>
      <c r="B145" s="104" t="s">
        <v>4318</v>
      </c>
      <c r="C145" s="122" t="s">
        <v>4319</v>
      </c>
      <c r="D145" s="292">
        <v>4728915</v>
      </c>
      <c r="E145" s="292" t="s">
        <v>19</v>
      </c>
      <c r="F145" s="292" t="s">
        <v>38</v>
      </c>
      <c r="G145" s="292" t="s">
        <v>3860</v>
      </c>
      <c r="H145" s="292" t="str">
        <f>IFERROR(VLOOKUP(G145,'Cadastro de assessores'!A:B,2,FALSE),"Não Cadastrado")</f>
        <v>17679</v>
      </c>
      <c r="I145" s="292"/>
      <c r="J145" s="29" t="s">
        <v>218</v>
      </c>
      <c r="K145" s="292" t="s">
        <v>3861</v>
      </c>
      <c r="L145" s="387">
        <v>44203</v>
      </c>
      <c r="M145" s="387">
        <v>44203</v>
      </c>
      <c r="N145" s="391">
        <v>44450</v>
      </c>
      <c r="O145" s="292" t="s">
        <v>3862</v>
      </c>
      <c r="P145" s="388">
        <v>1.4999999999999999E-2</v>
      </c>
      <c r="Q145" s="420" t="s">
        <v>4320</v>
      </c>
      <c r="R145" s="417"/>
      <c r="S145" s="292" t="str">
        <f t="shared" si="12"/>
        <v>Não Qualificado</v>
      </c>
      <c r="T145" s="292" t="s">
        <v>220</v>
      </c>
      <c r="U145" s="292" t="s">
        <v>4116</v>
      </c>
      <c r="V145" s="292" t="s">
        <v>955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3007</v>
      </c>
      <c r="BE145" s="339" t="s">
        <v>3007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34</v>
      </c>
      <c r="B146" s="104" t="s">
        <v>4321</v>
      </c>
      <c r="C146" s="122" t="s">
        <v>4322</v>
      </c>
      <c r="D146" s="292">
        <v>3221916</v>
      </c>
      <c r="E146" s="293" t="s">
        <v>19</v>
      </c>
      <c r="F146" s="293" t="s">
        <v>38</v>
      </c>
      <c r="G146" s="293" t="s">
        <v>3860</v>
      </c>
      <c r="H146" s="293" t="str">
        <f>IFERROR(VLOOKUP(G146,'Cadastro de assessores'!A:B,2,FALSE),"Não Cadastrado")</f>
        <v>17679</v>
      </c>
      <c r="I146" s="293"/>
      <c r="J146" s="29" t="s">
        <v>3855</v>
      </c>
      <c r="K146" s="292" t="s">
        <v>239</v>
      </c>
      <c r="L146" s="292" t="s">
        <v>3220</v>
      </c>
      <c r="M146" s="436" t="s">
        <v>3707</v>
      </c>
      <c r="N146" s="292"/>
      <c r="O146" s="292" t="s">
        <v>3862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220</v>
      </c>
      <c r="U146" s="292" t="s">
        <v>4290</v>
      </c>
      <c r="V146" s="292" t="s">
        <v>3716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3220</v>
      </c>
      <c r="AN146" s="339" t="s">
        <v>3220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3007</v>
      </c>
      <c r="BE146" s="339" t="s">
        <v>3007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34</v>
      </c>
      <c r="B147" s="104" t="s">
        <v>4323</v>
      </c>
      <c r="C147" s="122" t="s">
        <v>4324</v>
      </c>
      <c r="D147" s="292">
        <v>4668132</v>
      </c>
      <c r="E147" s="292" t="s">
        <v>19</v>
      </c>
      <c r="F147" s="292" t="s">
        <v>38</v>
      </c>
      <c r="G147" s="292" t="s">
        <v>3860</v>
      </c>
      <c r="H147" s="292" t="str">
        <f>IFERROR(VLOOKUP(G147,'Cadastro de assessores'!A:B,2,FALSE),"Não Cadastrado")</f>
        <v>17679</v>
      </c>
      <c r="I147" s="292"/>
      <c r="J147" s="29" t="s">
        <v>218</v>
      </c>
      <c r="K147" s="292" t="s">
        <v>3861</v>
      </c>
      <c r="L147" s="387">
        <v>44202</v>
      </c>
      <c r="M147" s="387">
        <v>44202</v>
      </c>
      <c r="N147" s="387">
        <v>44453</v>
      </c>
      <c r="O147" s="292" t="s">
        <v>3862</v>
      </c>
      <c r="P147" s="388">
        <v>1.4999999999999999E-2</v>
      </c>
      <c r="Q147" s="420" t="s">
        <v>4325</v>
      </c>
      <c r="R147" s="417"/>
      <c r="S147" s="292" t="str">
        <f t="shared" si="12"/>
        <v>Não Qualificado</v>
      </c>
      <c r="T147" s="292" t="s">
        <v>220</v>
      </c>
      <c r="U147" s="292" t="s">
        <v>4290</v>
      </c>
      <c r="V147" s="292" t="s">
        <v>3716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3007</v>
      </c>
      <c r="BE147" s="339" t="s">
        <v>3007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34</v>
      </c>
      <c r="B148" s="104" t="s">
        <v>4326</v>
      </c>
      <c r="C148" s="122" t="s">
        <v>4327</v>
      </c>
      <c r="D148" s="292">
        <v>4403283</v>
      </c>
      <c r="E148" s="292" t="s">
        <v>110</v>
      </c>
      <c r="F148" s="292" t="s">
        <v>38</v>
      </c>
      <c r="G148" s="292" t="s">
        <v>3920</v>
      </c>
      <c r="H148" s="292" t="str">
        <f>IFERROR(VLOOKUP(G148,'Cadastro de assessores'!A:B,2,FALSE),"Não Cadastrado")</f>
        <v>1441</v>
      </c>
      <c r="I148" s="292"/>
      <c r="J148" s="29" t="s">
        <v>218</v>
      </c>
      <c r="K148" s="292" t="s">
        <v>3861</v>
      </c>
      <c r="L148" s="387">
        <v>44075</v>
      </c>
      <c r="M148" s="387">
        <v>44075</v>
      </c>
      <c r="N148" s="391">
        <v>44537</v>
      </c>
      <c r="O148" s="299" t="s">
        <v>3856</v>
      </c>
      <c r="P148" s="388">
        <v>0.02</v>
      </c>
      <c r="Q148" s="420" t="s">
        <v>4328</v>
      </c>
      <c r="R148" s="417"/>
      <c r="S148" s="292" t="str">
        <f t="shared" si="12"/>
        <v/>
      </c>
      <c r="T148" s="292" t="s">
        <v>220</v>
      </c>
      <c r="U148" s="292" t="s">
        <v>4161</v>
      </c>
      <c r="V148" s="292" t="s">
        <v>112</v>
      </c>
      <c r="W148" s="418" t="s">
        <v>3865</v>
      </c>
      <c r="X148" s="418" t="s">
        <v>3865</v>
      </c>
      <c r="Y148" s="418" t="s">
        <v>3865</v>
      </c>
      <c r="Z148" s="418" t="s">
        <v>3865</v>
      </c>
      <c r="AA148" s="418" t="s">
        <v>3865</v>
      </c>
      <c r="AB148" s="418" t="s">
        <v>3865</v>
      </c>
      <c r="AC148" s="418" t="s">
        <v>3865</v>
      </c>
      <c r="AD148" s="418" t="s">
        <v>3865</v>
      </c>
      <c r="AE148" s="418" t="s">
        <v>3865</v>
      </c>
      <c r="AF148" s="418" t="s">
        <v>3865</v>
      </c>
      <c r="AG148" s="418" t="s">
        <v>4329</v>
      </c>
      <c r="AH148" s="418" t="s">
        <v>4330</v>
      </c>
      <c r="AI148" s="418" t="s">
        <v>4331</v>
      </c>
      <c r="AJ148" s="418" t="s">
        <v>4332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3007</v>
      </c>
      <c r="BE148" s="339" t="s">
        <v>3007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34</v>
      </c>
      <c r="B149" s="104" t="s">
        <v>1032</v>
      </c>
      <c r="C149" s="390" t="s">
        <v>4333</v>
      </c>
      <c r="D149" s="299">
        <v>5183783</v>
      </c>
      <c r="E149" s="293" t="s">
        <v>110</v>
      </c>
      <c r="F149" s="293" t="s">
        <v>38</v>
      </c>
      <c r="G149" s="293" t="s">
        <v>4334</v>
      </c>
      <c r="H149" s="293">
        <f>IFERROR(VLOOKUP(G149,'Cadastro de assessores'!A:B,2,FALSE),"Não Cadastrado")</f>
        <v>12330</v>
      </c>
      <c r="I149" s="293"/>
      <c r="J149" s="29" t="s">
        <v>3855</v>
      </c>
      <c r="K149" s="293" t="s">
        <v>227</v>
      </c>
      <c r="L149" s="423">
        <v>44701</v>
      </c>
      <c r="M149" s="423">
        <v>44701</v>
      </c>
      <c r="N149" s="299"/>
      <c r="O149" s="299" t="s">
        <v>3869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220</v>
      </c>
      <c r="U149" s="292" t="s">
        <v>3878</v>
      </c>
      <c r="V149" s="292" t="s">
        <v>38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34</v>
      </c>
      <c r="B150" s="104" t="s">
        <v>1055</v>
      </c>
      <c r="C150" s="441" t="s">
        <v>1052</v>
      </c>
      <c r="D150" s="422">
        <v>3714503</v>
      </c>
      <c r="E150" s="293" t="s">
        <v>19</v>
      </c>
      <c r="F150" s="293" t="s">
        <v>124</v>
      </c>
      <c r="G150" s="293" t="s">
        <v>238</v>
      </c>
      <c r="H150" s="293">
        <f>IFERROR(VLOOKUP(G150,'Cadastro de assessores'!A:B,2,FALSE),"Não Cadastrado")</f>
        <v>12331</v>
      </c>
      <c r="I150" s="293"/>
      <c r="J150" s="29" t="s">
        <v>3855</v>
      </c>
      <c r="K150" s="293" t="s">
        <v>227</v>
      </c>
      <c r="L150" s="423">
        <v>44614</v>
      </c>
      <c r="M150" s="423">
        <v>44614</v>
      </c>
      <c r="N150" s="299"/>
      <c r="O150" s="299" t="s">
        <v>3869</v>
      </c>
      <c r="P150" s="388">
        <v>7.0000000000000001E-3</v>
      </c>
      <c r="Q150" s="304" t="s">
        <v>4335</v>
      </c>
      <c r="R150" s="417"/>
      <c r="S150" s="292" t="str">
        <f t="shared" si="12"/>
        <v>Não Qualificado</v>
      </c>
      <c r="T150" s="292" t="s">
        <v>220</v>
      </c>
      <c r="U150" s="292" t="s">
        <v>4336</v>
      </c>
      <c r="V150" s="292" t="s">
        <v>1056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34</v>
      </c>
      <c r="B151" s="104" t="s">
        <v>4337</v>
      </c>
      <c r="C151" s="390" t="s">
        <v>4338</v>
      </c>
      <c r="D151" s="299">
        <v>6121090</v>
      </c>
      <c r="E151" s="292" t="s">
        <v>19</v>
      </c>
      <c r="F151" s="292" t="s">
        <v>124</v>
      </c>
      <c r="G151" s="292" t="s">
        <v>404</v>
      </c>
      <c r="H151" s="292" t="str">
        <f>IFERROR(VLOOKUP(G151,'Cadastro de assessores'!A:B,2,FALSE),"Não Cadastrado")</f>
        <v>18009</v>
      </c>
      <c r="I151" s="292"/>
      <c r="J151" s="29" t="s">
        <v>218</v>
      </c>
      <c r="K151" s="292" t="s">
        <v>3861</v>
      </c>
      <c r="L151" s="387"/>
      <c r="M151" s="387">
        <v>44421</v>
      </c>
      <c r="N151" s="387">
        <v>44685</v>
      </c>
      <c r="O151" s="292" t="s">
        <v>3856</v>
      </c>
      <c r="P151" s="388">
        <v>0.02</v>
      </c>
      <c r="Q151" s="168" t="s">
        <v>4339</v>
      </c>
      <c r="R151" s="417"/>
      <c r="S151" s="292" t="str">
        <f t="shared" si="12"/>
        <v>Não Qualificado</v>
      </c>
      <c r="T151" s="292" t="s">
        <v>220</v>
      </c>
      <c r="U151" s="299" t="s">
        <v>4340</v>
      </c>
      <c r="V151" s="292" t="s">
        <v>112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3007</v>
      </c>
      <c r="BE151" s="339" t="s">
        <v>3007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34</v>
      </c>
      <c r="B152" s="104" t="s">
        <v>1065</v>
      </c>
      <c r="C152" s="390" t="s">
        <v>1063</v>
      </c>
      <c r="D152" s="422">
        <v>8203715</v>
      </c>
      <c r="E152" s="293" t="s">
        <v>19</v>
      </c>
      <c r="F152" s="293" t="s">
        <v>38</v>
      </c>
      <c r="G152" s="293" t="s">
        <v>39</v>
      </c>
      <c r="H152" s="293">
        <f>IFERROR(VLOOKUP(G152,'Cadastro de assessores'!A:B,2,FALSE),"Não Cadastrado")</f>
        <v>12344</v>
      </c>
      <c r="I152" s="293"/>
      <c r="J152" s="29" t="s">
        <v>3855</v>
      </c>
      <c r="K152" s="293" t="s">
        <v>227</v>
      </c>
      <c r="L152" s="423">
        <v>44649</v>
      </c>
      <c r="M152" s="423">
        <v>44655</v>
      </c>
      <c r="N152" s="299"/>
      <c r="O152" s="299" t="s">
        <v>3869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220</v>
      </c>
      <c r="U152" s="292" t="s">
        <v>3883</v>
      </c>
      <c r="V152" s="292" t="s">
        <v>38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34</v>
      </c>
      <c r="B153" s="104" t="s">
        <v>4341</v>
      </c>
      <c r="C153" s="390" t="s">
        <v>4342</v>
      </c>
      <c r="D153" s="299">
        <v>0</v>
      </c>
      <c r="E153" s="292" t="s">
        <v>19</v>
      </c>
      <c r="F153" s="292" t="s">
        <v>124</v>
      </c>
      <c r="G153" s="292" t="s">
        <v>404</v>
      </c>
      <c r="H153" s="292" t="str">
        <f>IFERROR(VLOOKUP(G153,'Cadastro de assessores'!A:B,2,FALSE),"Não Cadastrado")</f>
        <v>18009</v>
      </c>
      <c r="I153" s="292"/>
      <c r="J153" s="29" t="s">
        <v>218</v>
      </c>
      <c r="K153" s="292" t="s">
        <v>3861</v>
      </c>
      <c r="L153" s="387">
        <v>44300</v>
      </c>
      <c r="M153" s="387">
        <v>44300</v>
      </c>
      <c r="N153" s="387">
        <v>44651</v>
      </c>
      <c r="O153" s="292" t="s">
        <v>3862</v>
      </c>
      <c r="P153" s="388">
        <v>1.2E-2</v>
      </c>
      <c r="Q153" s="420" t="s">
        <v>4343</v>
      </c>
      <c r="R153" s="417"/>
      <c r="S153" s="292" t="str">
        <f t="shared" si="12"/>
        <v>Não Qualificado</v>
      </c>
      <c r="T153" s="292" t="s">
        <v>220</v>
      </c>
      <c r="U153" s="292" t="s">
        <v>3913</v>
      </c>
      <c r="V153" s="292" t="s">
        <v>112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3007</v>
      </c>
      <c r="BE153" s="339" t="s">
        <v>3007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34</v>
      </c>
      <c r="B154" s="104" t="s">
        <v>1076</v>
      </c>
      <c r="C154" s="390" t="s">
        <v>4344</v>
      </c>
      <c r="D154" s="299">
        <v>3561110</v>
      </c>
      <c r="E154" s="293" t="s">
        <v>19</v>
      </c>
      <c r="F154" s="293" t="s">
        <v>38</v>
      </c>
      <c r="G154" s="299" t="s">
        <v>1014</v>
      </c>
      <c r="H154" s="299">
        <f>IFERROR(VLOOKUP(G154,'Cadastro de assessores'!A:B,2,FALSE),"Não Cadastrado")</f>
        <v>12342</v>
      </c>
      <c r="I154" s="299"/>
      <c r="J154" s="29" t="s">
        <v>3855</v>
      </c>
      <c r="K154" s="293" t="s">
        <v>227</v>
      </c>
      <c r="L154" s="423">
        <v>44656</v>
      </c>
      <c r="M154" s="423">
        <v>44658</v>
      </c>
      <c r="N154" s="299"/>
      <c r="O154" s="299" t="s">
        <v>3869</v>
      </c>
      <c r="P154" s="388">
        <v>7.0000000000000001E-3</v>
      </c>
      <c r="Q154" s="168" t="s">
        <v>4345</v>
      </c>
      <c r="R154" s="417"/>
      <c r="S154" s="292" t="str">
        <f t="shared" si="12"/>
        <v>Não Qualificado</v>
      </c>
      <c r="T154" s="292" t="s">
        <v>220</v>
      </c>
      <c r="U154" s="299" t="s">
        <v>3883</v>
      </c>
      <c r="V154" s="299" t="s">
        <v>38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34</v>
      </c>
      <c r="B155" s="104" t="s">
        <v>4346</v>
      </c>
      <c r="C155" s="122" t="s">
        <v>4347</v>
      </c>
      <c r="D155" s="292">
        <v>4403399</v>
      </c>
      <c r="E155" s="292" t="s">
        <v>110</v>
      </c>
      <c r="F155" s="292" t="s">
        <v>38</v>
      </c>
      <c r="G155" s="292" t="s">
        <v>4134</v>
      </c>
      <c r="H155" s="292" t="str">
        <f>IFERROR(VLOOKUP(G155,'Cadastro de assessores'!A:B,2,FALSE),"Não Cadastrado")</f>
        <v>15049</v>
      </c>
      <c r="I155" s="292"/>
      <c r="J155" s="29" t="s">
        <v>218</v>
      </c>
      <c r="K155" s="292" t="s">
        <v>3861</v>
      </c>
      <c r="L155" s="387">
        <v>44074</v>
      </c>
      <c r="M155" s="387">
        <v>44074</v>
      </c>
      <c r="N155" s="387">
        <v>44627</v>
      </c>
      <c r="O155" s="292" t="s">
        <v>3872</v>
      </c>
      <c r="P155" s="388">
        <v>1.2E-2</v>
      </c>
      <c r="Q155" s="420" t="s">
        <v>4348</v>
      </c>
      <c r="R155" s="417"/>
      <c r="S155" s="292" t="str">
        <f t="shared" si="12"/>
        <v>Não Qualificado</v>
      </c>
      <c r="T155" s="292" t="s">
        <v>220</v>
      </c>
      <c r="U155" s="292" t="s">
        <v>4276</v>
      </c>
      <c r="V155" s="292" t="s">
        <v>38</v>
      </c>
      <c r="W155" s="418" t="s">
        <v>3865</v>
      </c>
      <c r="X155" s="418" t="s">
        <v>3865</v>
      </c>
      <c r="Y155" s="418" t="s">
        <v>3865</v>
      </c>
      <c r="Z155" s="418" t="s">
        <v>3865</v>
      </c>
      <c r="AA155" s="418" t="s">
        <v>3865</v>
      </c>
      <c r="AB155" s="418" t="s">
        <v>3865</v>
      </c>
      <c r="AC155" s="418" t="s">
        <v>3865</v>
      </c>
      <c r="AD155" s="418" t="s">
        <v>3865</v>
      </c>
      <c r="AE155" s="418" t="s">
        <v>3865</v>
      </c>
      <c r="AF155" s="418" t="s">
        <v>3865</v>
      </c>
      <c r="AG155" s="418" t="s">
        <v>4349</v>
      </c>
      <c r="AH155" s="418" t="s">
        <v>4350</v>
      </c>
      <c r="AI155" s="418" t="s">
        <v>4351</v>
      </c>
      <c r="AJ155" s="418" t="s">
        <v>4352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3007</v>
      </c>
      <c r="BE155" s="339" t="s">
        <v>3007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34</v>
      </c>
      <c r="B156" s="104" t="s">
        <v>4353</v>
      </c>
      <c r="C156" s="390" t="s">
        <v>4354</v>
      </c>
      <c r="D156" s="299">
        <v>5599659</v>
      </c>
      <c r="E156" s="293" t="s">
        <v>110</v>
      </c>
      <c r="F156" s="293" t="s">
        <v>38</v>
      </c>
      <c r="G156" s="299" t="s">
        <v>2879</v>
      </c>
      <c r="H156" s="299">
        <f>IFERROR(VLOOKUP(G156,'Cadastro de assessores'!A:B,2,FALSE),"Não Cadastrado")</f>
        <v>12347</v>
      </c>
      <c r="I156" s="299"/>
      <c r="J156" s="29" t="s">
        <v>3855</v>
      </c>
      <c r="K156" s="293" t="s">
        <v>227</v>
      </c>
      <c r="L156" s="415">
        <v>44341</v>
      </c>
      <c r="M156" s="415">
        <v>44344</v>
      </c>
      <c r="N156" s="299"/>
      <c r="O156" s="299" t="s">
        <v>3869</v>
      </c>
      <c r="P156" s="388">
        <v>7.0000000000000001E-3</v>
      </c>
      <c r="Q156" s="168"/>
      <c r="R156" s="417"/>
      <c r="S156" s="292" t="str">
        <f t="shared" si="12"/>
        <v/>
      </c>
      <c r="T156" s="292" t="s">
        <v>220</v>
      </c>
      <c r="U156" s="299" t="s">
        <v>3878</v>
      </c>
      <c r="V156" s="299" t="s">
        <v>38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34</v>
      </c>
      <c r="B157" s="104" t="s">
        <v>4355</v>
      </c>
      <c r="C157" s="122" t="s">
        <v>4356</v>
      </c>
      <c r="D157" s="292">
        <v>4743699</v>
      </c>
      <c r="E157" s="292" t="s">
        <v>110</v>
      </c>
      <c r="F157" s="292" t="s">
        <v>38</v>
      </c>
      <c r="G157" s="292" t="s">
        <v>3703</v>
      </c>
      <c r="H157" s="292" t="str">
        <f>IFERROR(VLOOKUP(G157,'Cadastro de assessores'!A:B,2,FALSE),"Não Cadastrado")</f>
        <v>14574</v>
      </c>
      <c r="I157" s="292"/>
      <c r="J157" s="29" t="s">
        <v>218</v>
      </c>
      <c r="K157" s="292" t="s">
        <v>3861</v>
      </c>
      <c r="L157" s="387">
        <v>44211</v>
      </c>
      <c r="M157" s="387">
        <v>44211</v>
      </c>
      <c r="N157" s="387">
        <v>44803</v>
      </c>
      <c r="O157" s="292" t="s">
        <v>3862</v>
      </c>
      <c r="P157" s="388">
        <v>1.4999999999999999E-2</v>
      </c>
      <c r="Q157" s="420" t="s">
        <v>4357</v>
      </c>
      <c r="R157" s="417"/>
      <c r="S157" s="292" t="str">
        <f t="shared" si="12"/>
        <v/>
      </c>
      <c r="T157" s="292" t="s">
        <v>220</v>
      </c>
      <c r="U157" s="292" t="s">
        <v>3864</v>
      </c>
      <c r="V157" s="292" t="s">
        <v>38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34</v>
      </c>
      <c r="B158" s="104" t="s">
        <v>4358</v>
      </c>
      <c r="C158" s="122" t="s">
        <v>4359</v>
      </c>
      <c r="D158" s="292">
        <v>4695581</v>
      </c>
      <c r="E158" s="293" t="s">
        <v>110</v>
      </c>
      <c r="F158" s="293" t="s">
        <v>38</v>
      </c>
      <c r="G158" s="293" t="s">
        <v>4171</v>
      </c>
      <c r="H158" s="293" t="str">
        <f>IFERROR(VLOOKUP(G158,'Cadastro de assessores'!A:B,2,FALSE),"Não Cadastrado")</f>
        <v>19157</v>
      </c>
      <c r="I158" s="293"/>
      <c r="J158" s="29" t="s">
        <v>3855</v>
      </c>
      <c r="K158" s="293" t="s">
        <v>227</v>
      </c>
      <c r="L158" s="416">
        <v>44186</v>
      </c>
      <c r="M158" s="416">
        <v>44193</v>
      </c>
      <c r="N158" s="299"/>
      <c r="O158" s="299" t="s">
        <v>3856</v>
      </c>
      <c r="P158" s="388">
        <v>0.02</v>
      </c>
      <c r="Q158" s="420"/>
      <c r="R158" s="417"/>
      <c r="S158" s="292" t="str">
        <f t="shared" si="12"/>
        <v/>
      </c>
      <c r="T158" s="292" t="s">
        <v>220</v>
      </c>
      <c r="U158" s="292" t="s">
        <v>4360</v>
      </c>
      <c r="V158" s="292" t="s">
        <v>38</v>
      </c>
      <c r="W158" s="418" t="s">
        <v>3865</v>
      </c>
      <c r="X158" s="418" t="s">
        <v>3865</v>
      </c>
      <c r="Y158" s="418" t="s">
        <v>3865</v>
      </c>
      <c r="Z158" s="418" t="s">
        <v>3865</v>
      </c>
      <c r="AA158" s="418" t="s">
        <v>3865</v>
      </c>
      <c r="AB158" s="418" t="s">
        <v>3865</v>
      </c>
      <c r="AC158" s="418" t="s">
        <v>3865</v>
      </c>
      <c r="AD158" s="418" t="s">
        <v>3865</v>
      </c>
      <c r="AE158" s="418" t="s">
        <v>3865</v>
      </c>
      <c r="AF158" s="418" t="s">
        <v>3865</v>
      </c>
      <c r="AG158" s="418" t="s">
        <v>3865</v>
      </c>
      <c r="AH158" s="418" t="s">
        <v>3865</v>
      </c>
      <c r="AI158" s="418" t="s">
        <v>3865</v>
      </c>
      <c r="AJ158" s="418" t="s">
        <v>3865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34</v>
      </c>
      <c r="B159" s="104" t="s">
        <v>4361</v>
      </c>
      <c r="C159" s="441" t="s">
        <v>4362</v>
      </c>
      <c r="D159" s="426">
        <v>3274958</v>
      </c>
      <c r="E159" s="293" t="s">
        <v>110</v>
      </c>
      <c r="F159" s="293" t="s">
        <v>38</v>
      </c>
      <c r="G159" s="293" t="s">
        <v>4125</v>
      </c>
      <c r="H159" s="293" t="str">
        <f>IFERROR(VLOOKUP(G159,'Cadastro de assessores'!A:B,2,FALSE),"Não Cadastrado")</f>
        <v>19634</v>
      </c>
      <c r="I159" s="293"/>
      <c r="J159" s="29" t="s">
        <v>3855</v>
      </c>
      <c r="K159" s="293" t="s">
        <v>227</v>
      </c>
      <c r="L159" s="423">
        <v>44714</v>
      </c>
      <c r="M159" s="423">
        <v>44714</v>
      </c>
      <c r="N159" s="299"/>
      <c r="O159" s="299" t="s">
        <v>3869</v>
      </c>
      <c r="P159" s="388">
        <v>7.0000000000000001E-3</v>
      </c>
      <c r="Q159" s="168" t="s">
        <v>4363</v>
      </c>
      <c r="R159" s="417"/>
      <c r="S159" s="292"/>
      <c r="T159" s="292" t="s">
        <v>220</v>
      </c>
      <c r="U159" s="292" t="s">
        <v>4000</v>
      </c>
      <c r="V159" s="299" t="s">
        <v>38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3007</v>
      </c>
      <c r="BE159" s="339" t="s">
        <v>3007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34</v>
      </c>
      <c r="B160" s="104" t="s">
        <v>1098</v>
      </c>
      <c r="C160" s="441" t="s">
        <v>4364</v>
      </c>
      <c r="D160" s="426">
        <v>6986262</v>
      </c>
      <c r="E160" s="293" t="s">
        <v>19</v>
      </c>
      <c r="F160" s="293" t="s">
        <v>124</v>
      </c>
      <c r="G160" s="293" t="s">
        <v>404</v>
      </c>
      <c r="H160" s="293" t="str">
        <f>IFERROR(VLOOKUP(G160,'Cadastro de assessores'!A:B,2,FALSE),"Não Cadastrado")</f>
        <v>18009</v>
      </c>
      <c r="I160" s="293"/>
      <c r="J160" s="29" t="s">
        <v>3855</v>
      </c>
      <c r="K160" s="293" t="s">
        <v>227</v>
      </c>
      <c r="L160" s="415">
        <v>44508</v>
      </c>
      <c r="M160" s="415">
        <v>44503</v>
      </c>
      <c r="N160" s="391">
        <v>45033</v>
      </c>
      <c r="O160" s="299" t="s">
        <v>3909</v>
      </c>
      <c r="P160" s="388">
        <v>8.0000000000000002E-3</v>
      </c>
      <c r="Q160" s="168" t="s">
        <v>4365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220</v>
      </c>
      <c r="U160" s="292" t="s">
        <v>4000</v>
      </c>
      <c r="V160" s="299" t="s">
        <v>38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34</v>
      </c>
      <c r="B161" s="104" t="s">
        <v>4366</v>
      </c>
      <c r="C161" s="122" t="s">
        <v>4367</v>
      </c>
      <c r="D161" s="292">
        <v>395136</v>
      </c>
      <c r="E161" s="292" t="s">
        <v>19</v>
      </c>
      <c r="F161" s="292" t="s">
        <v>38</v>
      </c>
      <c r="G161" s="292" t="s">
        <v>4368</v>
      </c>
      <c r="H161" s="292" t="str">
        <f>IFERROR(VLOOKUP(G161,'Cadastro de assessores'!A:B,2,FALSE),"Não Cadastrado")</f>
        <v>12846</v>
      </c>
      <c r="I161" s="292"/>
      <c r="J161" s="29" t="s">
        <v>218</v>
      </c>
      <c r="K161" s="292" t="s">
        <v>3861</v>
      </c>
      <c r="L161" s="387">
        <v>44260</v>
      </c>
      <c r="M161" s="387">
        <v>44260</v>
      </c>
      <c r="N161" s="387">
        <v>44378</v>
      </c>
      <c r="O161" s="292" t="s">
        <v>3876</v>
      </c>
      <c r="P161" s="388">
        <v>5.0000000000000001E-3</v>
      </c>
      <c r="Q161" s="440" t="s">
        <v>4369</v>
      </c>
      <c r="R161" s="417"/>
      <c r="S161" s="292" t="str">
        <f t="shared" si="13"/>
        <v/>
      </c>
      <c r="T161" s="292" t="s">
        <v>220</v>
      </c>
      <c r="U161" s="292" t="s">
        <v>3899</v>
      </c>
      <c r="V161" s="292" t="s">
        <v>38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3007</v>
      </c>
      <c r="BE161" s="339" t="s">
        <v>3007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34</v>
      </c>
      <c r="B162" s="104" t="s">
        <v>4370</v>
      </c>
      <c r="C162" s="390" t="s">
        <v>4371</v>
      </c>
      <c r="D162" s="422">
        <v>9225581</v>
      </c>
      <c r="E162" s="293" t="s">
        <v>19</v>
      </c>
      <c r="F162" s="293" t="s">
        <v>124</v>
      </c>
      <c r="G162" s="293" t="s">
        <v>238</v>
      </c>
      <c r="H162" s="292">
        <f>IFERROR(VLOOKUP(G162,'Cadastro de assessores'!A:B,2,FALSE),"Não Cadastrado")</f>
        <v>12331</v>
      </c>
      <c r="I162" s="292"/>
      <c r="J162" s="29" t="s">
        <v>3855</v>
      </c>
      <c r="K162" s="292" t="s">
        <v>239</v>
      </c>
      <c r="L162" s="439" t="s">
        <v>3220</v>
      </c>
      <c r="M162" s="439"/>
      <c r="N162" s="299"/>
      <c r="O162" s="299" t="s">
        <v>3872</v>
      </c>
      <c r="P162" s="388">
        <v>0.01</v>
      </c>
      <c r="Q162" s="440" t="s">
        <v>4372</v>
      </c>
      <c r="R162" s="417"/>
      <c r="S162" s="292"/>
      <c r="T162" s="292"/>
      <c r="U162" s="292"/>
      <c r="V162" s="292" t="s">
        <v>124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34</v>
      </c>
      <c r="B163" s="104" t="s">
        <v>1124</v>
      </c>
      <c r="C163" s="390" t="s">
        <v>3195</v>
      </c>
      <c r="D163" s="422">
        <v>2551563</v>
      </c>
      <c r="E163" s="293" t="s">
        <v>19</v>
      </c>
      <c r="F163" s="293" t="s">
        <v>38</v>
      </c>
      <c r="G163" s="293" t="s">
        <v>39</v>
      </c>
      <c r="H163" s="293">
        <f>IFERROR(VLOOKUP(G163,'Cadastro de assessores'!A:B,2,FALSE),"Não Cadastrado")</f>
        <v>12344</v>
      </c>
      <c r="I163" s="293"/>
      <c r="J163" s="29" t="s">
        <v>3855</v>
      </c>
      <c r="K163" s="293" t="s">
        <v>227</v>
      </c>
      <c r="L163" s="423">
        <v>44644</v>
      </c>
      <c r="M163" s="423">
        <v>44644</v>
      </c>
      <c r="N163" s="299"/>
      <c r="O163" s="299" t="s">
        <v>3869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220</v>
      </c>
      <c r="U163" s="292" t="s">
        <v>4000</v>
      </c>
      <c r="V163" s="292" t="s">
        <v>38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34</v>
      </c>
      <c r="B164" s="104" t="s">
        <v>4373</v>
      </c>
      <c r="C164" s="390" t="s">
        <v>4374</v>
      </c>
      <c r="D164" s="422">
        <v>2160689</v>
      </c>
      <c r="E164" s="293" t="s">
        <v>19</v>
      </c>
      <c r="F164" s="293" t="s">
        <v>124</v>
      </c>
      <c r="G164" s="293" t="s">
        <v>238</v>
      </c>
      <c r="H164" s="426">
        <f>IFERROR(VLOOKUP(G164,'Cadastro de assessores'!A:B,2,FALSE),"Não Cadastrado")</f>
        <v>12331</v>
      </c>
      <c r="I164" s="426"/>
      <c r="J164" s="29" t="s">
        <v>227</v>
      </c>
      <c r="K164" s="293" t="s">
        <v>227</v>
      </c>
      <c r="L164" s="423">
        <v>44645</v>
      </c>
      <c r="M164" s="423">
        <v>44645</v>
      </c>
      <c r="N164" s="299"/>
      <c r="O164" s="299" t="s">
        <v>3862</v>
      </c>
      <c r="P164" s="388">
        <v>1.4999999999999999E-2</v>
      </c>
      <c r="Q164" s="420" t="s">
        <v>4375</v>
      </c>
      <c r="R164" s="417"/>
      <c r="S164" s="292" t="str">
        <f t="shared" si="14"/>
        <v>Não Qualificado</v>
      </c>
      <c r="T164" s="292" t="s">
        <v>220</v>
      </c>
      <c r="U164" s="299" t="s">
        <v>4376</v>
      </c>
      <c r="V164" s="292" t="s">
        <v>1313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3007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34</v>
      </c>
      <c r="B165" s="104" t="s">
        <v>4377</v>
      </c>
      <c r="C165" s="390" t="s">
        <v>4378</v>
      </c>
      <c r="D165" s="299">
        <v>6486558</v>
      </c>
      <c r="E165" s="293" t="s">
        <v>19</v>
      </c>
      <c r="F165" s="293" t="s">
        <v>38</v>
      </c>
      <c r="G165" s="426" t="s">
        <v>3710</v>
      </c>
      <c r="H165" s="426" t="str">
        <f>IFERROR(VLOOKUP(G165,'Cadastro de assessores'!A:B,2,FALSE),"Não Cadastrado")</f>
        <v>14739</v>
      </c>
      <c r="I165" s="426"/>
      <c r="J165" s="29" t="s">
        <v>227</v>
      </c>
      <c r="K165" s="293" t="s">
        <v>227</v>
      </c>
      <c r="L165" s="415">
        <v>44439</v>
      </c>
      <c r="M165" s="415">
        <v>44447</v>
      </c>
      <c r="N165" s="299"/>
      <c r="O165" s="299" t="s">
        <v>3862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220</v>
      </c>
      <c r="U165" s="299" t="s">
        <v>4379</v>
      </c>
      <c r="V165" s="292" t="s">
        <v>112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34</v>
      </c>
      <c r="B166" s="104" t="s">
        <v>1145</v>
      </c>
      <c r="C166" s="448" t="s">
        <v>1142</v>
      </c>
      <c r="D166" s="299">
        <v>7032839</v>
      </c>
      <c r="E166" s="293" t="s">
        <v>19</v>
      </c>
      <c r="F166" s="293" t="s">
        <v>38</v>
      </c>
      <c r="G166" s="299" t="s">
        <v>3710</v>
      </c>
      <c r="H166" s="426" t="str">
        <f>IFERROR(VLOOKUP(G166,'Cadastro de assessores'!A:B,2,FALSE),"Não Cadastrado")</f>
        <v>14739</v>
      </c>
      <c r="I166" s="426"/>
      <c r="J166" s="29" t="s">
        <v>3855</v>
      </c>
      <c r="K166" s="293" t="s">
        <v>227</v>
      </c>
      <c r="L166" s="415">
        <v>44508</v>
      </c>
      <c r="M166" s="415">
        <v>44509</v>
      </c>
      <c r="N166" s="299"/>
      <c r="O166" s="299" t="s">
        <v>3869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220</v>
      </c>
      <c r="U166" s="299" t="s">
        <v>4379</v>
      </c>
      <c r="V166" s="292" t="s">
        <v>112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34</v>
      </c>
      <c r="B167" s="104" t="s">
        <v>1145</v>
      </c>
      <c r="C167" s="448" t="s">
        <v>1142</v>
      </c>
      <c r="D167" s="299">
        <v>7046433</v>
      </c>
      <c r="E167" s="293" t="s">
        <v>19</v>
      </c>
      <c r="F167" s="293" t="s">
        <v>38</v>
      </c>
      <c r="G167" s="299" t="s">
        <v>3710</v>
      </c>
      <c r="H167" s="426" t="str">
        <f>IFERROR(VLOOKUP(G167,'Cadastro de assessores'!A:B,2,FALSE),"Não Cadastrado")</f>
        <v>14739</v>
      </c>
      <c r="I167" s="426"/>
      <c r="J167" s="29" t="s">
        <v>3855</v>
      </c>
      <c r="K167" s="293" t="s">
        <v>227</v>
      </c>
      <c r="L167" s="415">
        <v>44508</v>
      </c>
      <c r="M167" s="415">
        <v>44508</v>
      </c>
      <c r="N167" s="299"/>
      <c r="O167" s="299" t="s">
        <v>3876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220</v>
      </c>
      <c r="U167" s="299" t="s">
        <v>4379</v>
      </c>
      <c r="V167" s="292" t="s">
        <v>112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34</v>
      </c>
      <c r="B168" s="104" t="s">
        <v>4380</v>
      </c>
      <c r="C168" s="122" t="s">
        <v>4381</v>
      </c>
      <c r="D168" s="292">
        <v>4947409</v>
      </c>
      <c r="E168" s="293" t="s">
        <v>19</v>
      </c>
      <c r="F168" s="293" t="s">
        <v>38</v>
      </c>
      <c r="G168" s="293" t="s">
        <v>4382</v>
      </c>
      <c r="H168" s="293" t="str">
        <f>IFERROR(VLOOKUP(G168,'Cadastro de assessores'!A:B,2,FALSE),"Não Cadastrado")</f>
        <v>13896</v>
      </c>
      <c r="I168" s="293"/>
      <c r="J168" s="29" t="s">
        <v>3855</v>
      </c>
      <c r="K168" s="293" t="s">
        <v>227</v>
      </c>
      <c r="L168" s="415">
        <v>44272</v>
      </c>
      <c r="M168" s="415">
        <v>44260</v>
      </c>
      <c r="N168" s="292"/>
      <c r="O168" s="292" t="s">
        <v>3876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220</v>
      </c>
      <c r="U168" s="292" t="s">
        <v>3913</v>
      </c>
      <c r="V168" s="292" t="s">
        <v>112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34</v>
      </c>
      <c r="B169" s="104" t="s">
        <v>4383</v>
      </c>
      <c r="C169" s="122" t="s">
        <v>4384</v>
      </c>
      <c r="D169" s="292">
        <v>4622255</v>
      </c>
      <c r="E169" s="293" t="s">
        <v>110</v>
      </c>
      <c r="F169" s="293" t="s">
        <v>38</v>
      </c>
      <c r="G169" s="293" t="s">
        <v>4171</v>
      </c>
      <c r="H169" s="293" t="str">
        <f>IFERROR(VLOOKUP(G169,'Cadastro de assessores'!A:B,2,FALSE),"Não Cadastrado")</f>
        <v>19157</v>
      </c>
      <c r="I169" s="293"/>
      <c r="J169" s="29" t="s">
        <v>3855</v>
      </c>
      <c r="K169" s="292" t="s">
        <v>239</v>
      </c>
      <c r="L169" s="292" t="s">
        <v>3220</v>
      </c>
      <c r="M169" s="436" t="s">
        <v>3707</v>
      </c>
      <c r="N169" s="292"/>
      <c r="O169" s="292" t="s">
        <v>3862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220</v>
      </c>
      <c r="U169" s="292" t="s">
        <v>3890</v>
      </c>
      <c r="V169" s="292" t="s">
        <v>38</v>
      </c>
      <c r="W169" s="418" t="s">
        <v>3865</v>
      </c>
      <c r="X169" s="418" t="s">
        <v>3865</v>
      </c>
      <c r="Y169" s="418" t="s">
        <v>3865</v>
      </c>
      <c r="Z169" s="418" t="s">
        <v>3865</v>
      </c>
      <c r="AA169" s="418" t="s">
        <v>3865</v>
      </c>
      <c r="AB169" s="418" t="s">
        <v>3865</v>
      </c>
      <c r="AC169" s="418" t="s">
        <v>3865</v>
      </c>
      <c r="AD169" s="418" t="s">
        <v>3865</v>
      </c>
      <c r="AE169" s="418" t="s">
        <v>3865</v>
      </c>
      <c r="AF169" s="418" t="s">
        <v>3865</v>
      </c>
      <c r="AG169" s="418" t="s">
        <v>3865</v>
      </c>
      <c r="AH169" s="418" t="s">
        <v>3865</v>
      </c>
      <c r="AI169" s="418" t="s">
        <v>3865</v>
      </c>
      <c r="AJ169" s="418" t="s">
        <v>3865</v>
      </c>
      <c r="AK169" s="339" t="s">
        <v>3220</v>
      </c>
      <c r="AL169" s="339"/>
      <c r="AM169" s="339" t="s">
        <v>3220</v>
      </c>
      <c r="AN169" s="339" t="s">
        <v>3220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3007</v>
      </c>
      <c r="BE169" s="339" t="s">
        <v>3007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34</v>
      </c>
      <c r="B170" s="104" t="s">
        <v>4385</v>
      </c>
      <c r="C170" s="390" t="s">
        <v>4386</v>
      </c>
      <c r="D170" s="299">
        <v>394871</v>
      </c>
      <c r="E170" s="293" t="s">
        <v>19</v>
      </c>
      <c r="F170" s="293" t="s">
        <v>38</v>
      </c>
      <c r="G170" s="293" t="s">
        <v>39</v>
      </c>
      <c r="H170" s="293">
        <v>12344</v>
      </c>
      <c r="I170" s="293"/>
      <c r="J170" s="29" t="s">
        <v>3855</v>
      </c>
      <c r="K170" s="293" t="s">
        <v>227</v>
      </c>
      <c r="L170" s="415">
        <v>44757</v>
      </c>
      <c r="M170" s="415">
        <v>44757</v>
      </c>
      <c r="N170" s="292"/>
      <c r="O170" s="292" t="s">
        <v>3872</v>
      </c>
      <c r="P170" s="388">
        <v>1.2E-2</v>
      </c>
      <c r="Q170" s="420" t="s">
        <v>4387</v>
      </c>
      <c r="R170" s="417"/>
      <c r="S170" s="292"/>
      <c r="T170" s="292" t="s">
        <v>220</v>
      </c>
      <c r="U170" s="292" t="s">
        <v>3883</v>
      </c>
      <c r="V170" s="292" t="s">
        <v>38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34</v>
      </c>
      <c r="B171" s="104" t="s">
        <v>4388</v>
      </c>
      <c r="C171" s="122" t="s">
        <v>4389</v>
      </c>
      <c r="D171" s="292">
        <v>4862815</v>
      </c>
      <c r="E171" s="292" t="s">
        <v>19</v>
      </c>
      <c r="F171" s="292" t="s">
        <v>124</v>
      </c>
      <c r="G171" s="292" t="s">
        <v>404</v>
      </c>
      <c r="H171" s="292" t="str">
        <f>IFERROR(VLOOKUP(G171,'Cadastro de assessores'!A:B,2,FALSE),"Não Cadastrado")</f>
        <v>18009</v>
      </c>
      <c r="I171" s="292"/>
      <c r="J171" s="29" t="s">
        <v>218</v>
      </c>
      <c r="K171" s="292" t="s">
        <v>3861</v>
      </c>
      <c r="L171" s="387">
        <v>44251</v>
      </c>
      <c r="M171" s="387">
        <v>44251</v>
      </c>
      <c r="N171" s="387">
        <v>44777</v>
      </c>
      <c r="O171" s="292" t="s">
        <v>3876</v>
      </c>
      <c r="P171" s="388">
        <v>2.5000000000000001E-2</v>
      </c>
      <c r="Q171" s="420" t="s">
        <v>4390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220</v>
      </c>
      <c r="U171" s="292" t="s">
        <v>3913</v>
      </c>
      <c r="V171" s="292" t="s">
        <v>112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34</v>
      </c>
      <c r="B172" s="104" t="s">
        <v>4391</v>
      </c>
      <c r="C172" s="390" t="s">
        <v>4392</v>
      </c>
      <c r="D172" s="299">
        <v>5171052</v>
      </c>
      <c r="E172" s="293" t="s">
        <v>19</v>
      </c>
      <c r="F172" s="293" t="s">
        <v>124</v>
      </c>
      <c r="G172" s="293" t="s">
        <v>404</v>
      </c>
      <c r="H172" s="293" t="str">
        <f>IFERROR(VLOOKUP(G172,'Cadastro de assessores'!A:B,2,FALSE),"Não Cadastrado")</f>
        <v>18009</v>
      </c>
      <c r="I172" s="293"/>
      <c r="J172" s="29" t="s">
        <v>227</v>
      </c>
      <c r="K172" s="293" t="s">
        <v>227</v>
      </c>
      <c r="L172" s="415">
        <v>44299</v>
      </c>
      <c r="M172" s="415">
        <v>44314</v>
      </c>
      <c r="N172" s="292"/>
      <c r="O172" s="292" t="s">
        <v>3876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220</v>
      </c>
      <c r="U172" s="292" t="s">
        <v>4393</v>
      </c>
      <c r="V172" s="292" t="s">
        <v>112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34</v>
      </c>
      <c r="B173" s="104" t="s">
        <v>4394</v>
      </c>
      <c r="C173" s="122" t="s">
        <v>4395</v>
      </c>
      <c r="D173" s="292">
        <v>2218857</v>
      </c>
      <c r="E173" s="292" t="s">
        <v>110</v>
      </c>
      <c r="F173" s="292" t="s">
        <v>38</v>
      </c>
      <c r="G173" s="292" t="s">
        <v>3703</v>
      </c>
      <c r="H173" s="292" t="str">
        <f>IFERROR(VLOOKUP(G173,'Cadastro de assessores'!A:B,2,FALSE),"Não Cadastrado")</f>
        <v>14574</v>
      </c>
      <c r="I173" s="292"/>
      <c r="J173" s="29" t="s">
        <v>218</v>
      </c>
      <c r="K173" s="292" t="s">
        <v>3861</v>
      </c>
      <c r="L173" s="419">
        <v>44126</v>
      </c>
      <c r="M173" s="419">
        <v>44126</v>
      </c>
      <c r="N173" s="387">
        <v>44281</v>
      </c>
      <c r="O173" s="292" t="s">
        <v>3862</v>
      </c>
      <c r="P173" s="388">
        <v>1.4999999999999999E-2</v>
      </c>
      <c r="Q173" s="420" t="s">
        <v>4396</v>
      </c>
      <c r="R173" s="417"/>
      <c r="S173" s="292" t="str">
        <f t="shared" si="15"/>
        <v>Qualificado</v>
      </c>
      <c r="T173" s="292" t="s">
        <v>220</v>
      </c>
      <c r="U173" s="292" t="s">
        <v>3996</v>
      </c>
      <c r="V173" s="292" t="s">
        <v>38</v>
      </c>
      <c r="W173" s="418" t="s">
        <v>3865</v>
      </c>
      <c r="X173" s="418" t="s">
        <v>3865</v>
      </c>
      <c r="Y173" s="418" t="s">
        <v>3865</v>
      </c>
      <c r="Z173" s="418" t="s">
        <v>3865</v>
      </c>
      <c r="AA173" s="418" t="s">
        <v>3865</v>
      </c>
      <c r="AB173" s="418" t="s">
        <v>3865</v>
      </c>
      <c r="AC173" s="418" t="s">
        <v>3865</v>
      </c>
      <c r="AD173" s="418" t="s">
        <v>3865</v>
      </c>
      <c r="AE173" s="418" t="s">
        <v>3865</v>
      </c>
      <c r="AF173" s="418" t="s">
        <v>3865</v>
      </c>
      <c r="AG173" s="418" t="s">
        <v>3865</v>
      </c>
      <c r="AH173" s="418" t="s">
        <v>3865</v>
      </c>
      <c r="AI173" s="418" t="s">
        <v>4397</v>
      </c>
      <c r="AJ173" s="418" t="s">
        <v>4398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3007</v>
      </c>
      <c r="BE173" s="339" t="s">
        <v>3007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34</v>
      </c>
      <c r="B174" s="104" t="s">
        <v>1190</v>
      </c>
      <c r="C174" s="390" t="s">
        <v>1186</v>
      </c>
      <c r="D174" s="299">
        <v>2257037</v>
      </c>
      <c r="E174" s="293" t="s">
        <v>110</v>
      </c>
      <c r="F174" s="293" t="s">
        <v>38</v>
      </c>
      <c r="G174" s="293" t="s">
        <v>4334</v>
      </c>
      <c r="H174" s="293">
        <f>IFERROR(VLOOKUP(G174,'Cadastro de assessores'!A:B,2,FALSE),"Não Cadastrado")</f>
        <v>12330</v>
      </c>
      <c r="I174" s="293"/>
      <c r="J174" s="29" t="s">
        <v>3855</v>
      </c>
      <c r="K174" s="293" t="s">
        <v>227</v>
      </c>
      <c r="L174" s="423">
        <v>44684</v>
      </c>
      <c r="M174" s="423">
        <v>44706</v>
      </c>
      <c r="N174" s="292"/>
      <c r="O174" s="292" t="s">
        <v>4399</v>
      </c>
      <c r="P174" s="388">
        <v>2E-3</v>
      </c>
      <c r="Q174" s="168" t="s">
        <v>4387</v>
      </c>
      <c r="R174" s="417"/>
      <c r="S174" s="292"/>
      <c r="T174" s="292" t="s">
        <v>220</v>
      </c>
      <c r="U174" s="292" t="s">
        <v>3890</v>
      </c>
      <c r="V174" s="292" t="s">
        <v>38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34</v>
      </c>
      <c r="B175" s="104" t="s">
        <v>1190</v>
      </c>
      <c r="C175" s="390" t="s">
        <v>1186</v>
      </c>
      <c r="D175" s="299">
        <v>8588911</v>
      </c>
      <c r="E175" s="293" t="s">
        <v>110</v>
      </c>
      <c r="F175" s="293" t="s">
        <v>38</v>
      </c>
      <c r="G175" s="293" t="s">
        <v>4334</v>
      </c>
      <c r="H175" s="293">
        <f>IFERROR(VLOOKUP(G175,'Cadastro de assessores'!A:B,2,FALSE),"Não Cadastrado")</f>
        <v>12330</v>
      </c>
      <c r="I175" s="293"/>
      <c r="J175" s="29" t="s">
        <v>3855</v>
      </c>
      <c r="K175" s="293" t="s">
        <v>227</v>
      </c>
      <c r="L175" s="423">
        <v>44704</v>
      </c>
      <c r="M175" s="423">
        <v>44706</v>
      </c>
      <c r="N175" s="292"/>
      <c r="O175" s="292" t="s">
        <v>3872</v>
      </c>
      <c r="P175" s="388">
        <v>0.01</v>
      </c>
      <c r="Q175" s="420" t="s">
        <v>4400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220</v>
      </c>
      <c r="U175" s="292" t="s">
        <v>3890</v>
      </c>
      <c r="V175" s="292" t="s">
        <v>38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34</v>
      </c>
      <c r="B176" s="104" t="s">
        <v>1197</v>
      </c>
      <c r="C176" s="441" t="s">
        <v>4401</v>
      </c>
      <c r="D176" s="422">
        <v>7393141</v>
      </c>
      <c r="E176" s="293" t="s">
        <v>19</v>
      </c>
      <c r="F176" s="293" t="s">
        <v>124</v>
      </c>
      <c r="G176" s="293" t="s">
        <v>238</v>
      </c>
      <c r="H176" s="293">
        <f>IFERROR(VLOOKUP(G176,'Cadastro de assessores'!A:B,2,FALSE),"Não Cadastrado")</f>
        <v>12331</v>
      </c>
      <c r="I176" s="293"/>
      <c r="J176" s="29" t="s">
        <v>3855</v>
      </c>
      <c r="K176" s="293" t="s">
        <v>227</v>
      </c>
      <c r="L176" s="423">
        <v>44607</v>
      </c>
      <c r="M176" s="423">
        <v>44606</v>
      </c>
      <c r="N176" s="292"/>
      <c r="O176" s="292" t="s">
        <v>3872</v>
      </c>
      <c r="P176" s="388">
        <v>1.2E-2</v>
      </c>
      <c r="Q176" s="420" t="s">
        <v>4151</v>
      </c>
      <c r="R176" s="417"/>
      <c r="S176" s="292" t="str">
        <f t="shared" si="16"/>
        <v>Não Qualificado</v>
      </c>
      <c r="T176" s="292" t="s">
        <v>264</v>
      </c>
      <c r="U176" s="292" t="s">
        <v>3908</v>
      </c>
      <c r="V176" s="292" t="s">
        <v>124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34</v>
      </c>
      <c r="B177" s="104" t="s">
        <v>4402</v>
      </c>
      <c r="C177" s="122" t="s">
        <v>4403</v>
      </c>
      <c r="D177" s="292">
        <v>4418403</v>
      </c>
      <c r="E177" s="292" t="s">
        <v>110</v>
      </c>
      <c r="F177" s="292" t="s">
        <v>38</v>
      </c>
      <c r="G177" s="292" t="s">
        <v>3703</v>
      </c>
      <c r="H177" s="292" t="str">
        <f>IFERROR(VLOOKUP(G177,'Cadastro de assessores'!A:B,2,FALSE),"Não Cadastrado")</f>
        <v>14574</v>
      </c>
      <c r="I177" s="292"/>
      <c r="J177" s="29" t="s">
        <v>218</v>
      </c>
      <c r="K177" s="292" t="s">
        <v>3861</v>
      </c>
      <c r="L177" s="387">
        <v>44075</v>
      </c>
      <c r="M177" s="387">
        <v>44075</v>
      </c>
      <c r="N177" s="387">
        <v>44650</v>
      </c>
      <c r="O177" s="292" t="s">
        <v>3862</v>
      </c>
      <c r="P177" s="388">
        <v>1.4999999999999999E-2</v>
      </c>
      <c r="Q177" s="420" t="s">
        <v>4404</v>
      </c>
      <c r="R177" s="417"/>
      <c r="S177" s="292" t="str">
        <f t="shared" si="16"/>
        <v/>
      </c>
      <c r="T177" s="292" t="s">
        <v>220</v>
      </c>
      <c r="U177" s="292" t="s">
        <v>3864</v>
      </c>
      <c r="V177" s="292" t="s">
        <v>38</v>
      </c>
      <c r="W177" s="418" t="s">
        <v>3865</v>
      </c>
      <c r="X177" s="418" t="s">
        <v>3865</v>
      </c>
      <c r="Y177" s="418" t="s">
        <v>3865</v>
      </c>
      <c r="Z177" s="418" t="s">
        <v>3865</v>
      </c>
      <c r="AA177" s="418" t="s">
        <v>3865</v>
      </c>
      <c r="AB177" s="418" t="s">
        <v>3865</v>
      </c>
      <c r="AC177" s="418" t="s">
        <v>3865</v>
      </c>
      <c r="AD177" s="418" t="s">
        <v>3865</v>
      </c>
      <c r="AE177" s="418" t="s">
        <v>3865</v>
      </c>
      <c r="AF177" s="418" t="s">
        <v>3865</v>
      </c>
      <c r="AG177" s="418" t="s">
        <v>3865</v>
      </c>
      <c r="AH177" s="418" t="s">
        <v>4405</v>
      </c>
      <c r="AI177" s="418" t="s">
        <v>4406</v>
      </c>
      <c r="AJ177" s="418" t="s">
        <v>4407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3007</v>
      </c>
      <c r="BE177" s="339" t="s">
        <v>3007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34</v>
      </c>
      <c r="B178" s="104" t="s">
        <v>4408</v>
      </c>
      <c r="C178" s="390" t="s">
        <v>4409</v>
      </c>
      <c r="D178" s="432">
        <v>7970402</v>
      </c>
      <c r="E178" s="292" t="s">
        <v>19</v>
      </c>
      <c r="F178" s="292" t="s">
        <v>38</v>
      </c>
      <c r="G178" s="292" t="s">
        <v>4410</v>
      </c>
      <c r="H178" s="292" t="str">
        <f>IFERROR(VLOOKUP(G178,'Cadastro de assessores'!A:B,2,FALSE),"Não Cadastrado")</f>
        <v>16130</v>
      </c>
      <c r="I178" s="292"/>
      <c r="J178" s="29" t="s">
        <v>218</v>
      </c>
      <c r="K178" s="292" t="s">
        <v>3861</v>
      </c>
      <c r="L178" s="387">
        <v>44623</v>
      </c>
      <c r="M178" s="387">
        <v>44623</v>
      </c>
      <c r="N178" s="391">
        <v>44763</v>
      </c>
      <c r="O178" s="299" t="s">
        <v>3869</v>
      </c>
      <c r="P178" s="388">
        <v>7.0000000000000001E-3</v>
      </c>
      <c r="Q178" s="420" t="s">
        <v>4411</v>
      </c>
      <c r="R178" s="417"/>
      <c r="S178" s="292" t="str">
        <f t="shared" si="16"/>
        <v>Não Qualificado</v>
      </c>
      <c r="T178" s="292" t="s">
        <v>220</v>
      </c>
      <c r="U178" s="292" t="s">
        <v>3899</v>
      </c>
      <c r="V178" s="292" t="s">
        <v>38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34</v>
      </c>
      <c r="B179" s="104" t="s">
        <v>3227</v>
      </c>
      <c r="C179" s="390" t="s">
        <v>4412</v>
      </c>
      <c r="D179" s="299">
        <v>522975</v>
      </c>
      <c r="E179" s="293" t="s">
        <v>19</v>
      </c>
      <c r="F179" s="293" t="s">
        <v>38</v>
      </c>
      <c r="G179" s="299" t="s">
        <v>164</v>
      </c>
      <c r="H179" s="292" t="str">
        <f>IFERROR(VLOOKUP(G179,'Cadastro de assessores'!A:B,2,FALSE),"Não Cadastrado")</f>
        <v>18836</v>
      </c>
      <c r="I179" s="293"/>
      <c r="J179" s="29" t="s">
        <v>3855</v>
      </c>
      <c r="K179" s="293"/>
      <c r="L179" s="423"/>
      <c r="M179" s="423"/>
      <c r="N179" s="299"/>
      <c r="O179" s="299" t="s">
        <v>3869</v>
      </c>
      <c r="P179" s="388">
        <v>0.01</v>
      </c>
      <c r="Q179" s="420"/>
      <c r="R179" s="417"/>
      <c r="S179" s="292"/>
      <c r="T179" s="292"/>
      <c r="U179" s="292"/>
      <c r="V179" s="292" t="s">
        <v>955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34</v>
      </c>
      <c r="B180" s="104" t="s">
        <v>4413</v>
      </c>
      <c r="C180" s="390" t="s">
        <v>4414</v>
      </c>
      <c r="D180" s="299">
        <v>3581528</v>
      </c>
      <c r="E180" s="293" t="s">
        <v>110</v>
      </c>
      <c r="F180" s="293" t="s">
        <v>38</v>
      </c>
      <c r="G180" s="299" t="s">
        <v>2879</v>
      </c>
      <c r="H180" s="293">
        <f>IFERROR(VLOOKUP(G180,'Cadastro de assessores'!A:B,2,FALSE),"Não Cadastrado")</f>
        <v>12347</v>
      </c>
      <c r="I180" s="293"/>
      <c r="J180" s="29" t="s">
        <v>227</v>
      </c>
      <c r="K180" s="293" t="s">
        <v>227</v>
      </c>
      <c r="L180" s="423">
        <v>44693</v>
      </c>
      <c r="M180" s="423">
        <v>44693</v>
      </c>
      <c r="N180" s="299"/>
      <c r="O180" s="299" t="s">
        <v>3872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220</v>
      </c>
      <c r="U180" s="292" t="s">
        <v>3864</v>
      </c>
      <c r="V180" s="292" t="s">
        <v>38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34</v>
      </c>
      <c r="B181" s="104" t="s">
        <v>3233</v>
      </c>
      <c r="C181" s="390" t="s">
        <v>3231</v>
      </c>
      <c r="D181" s="299">
        <v>4001766</v>
      </c>
      <c r="E181" s="293" t="s">
        <v>19</v>
      </c>
      <c r="F181" s="293" t="s">
        <v>38</v>
      </c>
      <c r="G181" s="299" t="s">
        <v>3232</v>
      </c>
      <c r="H181" s="293" t="str">
        <f>IFERROR(VLOOKUP(G181,'Cadastro de assessores'!A:B,2,FALSE),"Não Cadastrado")</f>
        <v>13444</v>
      </c>
      <c r="I181" s="293"/>
      <c r="J181" s="29" t="s">
        <v>3855</v>
      </c>
      <c r="K181" s="293" t="s">
        <v>227</v>
      </c>
      <c r="L181" s="423">
        <v>44747</v>
      </c>
      <c r="M181" s="423">
        <v>44747</v>
      </c>
      <c r="N181" s="299"/>
      <c r="O181" s="299" t="s">
        <v>3872</v>
      </c>
      <c r="P181" s="388">
        <v>1.2E-2</v>
      </c>
      <c r="Q181" s="168" t="s">
        <v>4415</v>
      </c>
      <c r="R181" s="417"/>
      <c r="S181" s="292"/>
      <c r="T181" s="292" t="s">
        <v>220</v>
      </c>
      <c r="U181" s="292" t="s">
        <v>4416</v>
      </c>
      <c r="V181" s="292" t="s">
        <v>112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3007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34</v>
      </c>
      <c r="B182" s="104" t="s">
        <v>4417</v>
      </c>
      <c r="C182" s="390" t="s">
        <v>4418</v>
      </c>
      <c r="D182" s="299">
        <v>2651260</v>
      </c>
      <c r="E182" s="292" t="s">
        <v>19</v>
      </c>
      <c r="F182" s="292" t="s">
        <v>38</v>
      </c>
      <c r="G182" s="292" t="s">
        <v>3752</v>
      </c>
      <c r="H182" s="292" t="str">
        <f>IFERROR(VLOOKUP(G182,'Cadastro de assessores'!A:B,2,FALSE),"Não Cadastrado")</f>
        <v>18266</v>
      </c>
      <c r="I182" s="292"/>
      <c r="J182" s="29" t="s">
        <v>218</v>
      </c>
      <c r="K182" s="292" t="s">
        <v>3861</v>
      </c>
      <c r="L182" s="292" t="s">
        <v>3220</v>
      </c>
      <c r="M182" s="292" t="s">
        <v>3220</v>
      </c>
      <c r="N182" s="387">
        <v>44459</v>
      </c>
      <c r="O182" s="292" t="s">
        <v>3876</v>
      </c>
      <c r="P182" s="388">
        <v>2.5000000000000001E-2</v>
      </c>
      <c r="Q182" s="420" t="s">
        <v>4419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220</v>
      </c>
      <c r="U182" s="299" t="s">
        <v>4116</v>
      </c>
      <c r="V182" s="299" t="s">
        <v>955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3007</v>
      </c>
      <c r="BE182" s="339" t="s">
        <v>3007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34</v>
      </c>
      <c r="B183" s="104" t="s">
        <v>3153</v>
      </c>
      <c r="C183" s="390" t="s">
        <v>4420</v>
      </c>
      <c r="D183" s="299">
        <v>3716665</v>
      </c>
      <c r="E183" s="293" t="s">
        <v>110</v>
      </c>
      <c r="F183" s="293" t="s">
        <v>38</v>
      </c>
      <c r="G183" s="299" t="s">
        <v>413</v>
      </c>
      <c r="H183" s="293" t="str">
        <f>IFERROR(VLOOKUP(G183,'Cadastro de assessores'!A:B,2,FALSE),"Não Cadastrado")</f>
        <v>17896</v>
      </c>
      <c r="I183" s="293"/>
      <c r="J183" s="29" t="s">
        <v>3855</v>
      </c>
      <c r="K183" s="292" t="s">
        <v>3220</v>
      </c>
      <c r="L183" s="292" t="s">
        <v>3220</v>
      </c>
      <c r="M183" s="436" t="s">
        <v>4421</v>
      </c>
      <c r="N183" s="299"/>
      <c r="O183" s="299" t="s">
        <v>3872</v>
      </c>
      <c r="P183" s="388">
        <v>1.2E-2</v>
      </c>
      <c r="Q183" s="420"/>
      <c r="R183" s="417"/>
      <c r="S183" s="292"/>
      <c r="T183" s="292" t="s">
        <v>264</v>
      </c>
      <c r="U183" s="292"/>
      <c r="V183" s="292" t="s">
        <v>38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3007</v>
      </c>
      <c r="BE183" s="339" t="s">
        <v>3007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34</v>
      </c>
      <c r="B184" s="104" t="s">
        <v>1233</v>
      </c>
      <c r="C184" s="390" t="s">
        <v>4422</v>
      </c>
      <c r="D184" s="299">
        <v>8461167</v>
      </c>
      <c r="E184" s="293" t="s">
        <v>19</v>
      </c>
      <c r="F184" s="293" t="s">
        <v>124</v>
      </c>
      <c r="G184" s="299" t="s">
        <v>4050</v>
      </c>
      <c r="H184" s="293">
        <f>IFERROR(VLOOKUP(G184,'Cadastro de assessores'!A:B,2,FALSE),"Não Cadastrado")</f>
        <v>12351</v>
      </c>
      <c r="I184" s="293"/>
      <c r="J184" s="29" t="s">
        <v>3855</v>
      </c>
      <c r="K184" s="293" t="s">
        <v>227</v>
      </c>
      <c r="L184" s="416">
        <v>44690</v>
      </c>
      <c r="M184" s="416">
        <v>44694</v>
      </c>
      <c r="N184" s="299"/>
      <c r="O184" s="299" t="s">
        <v>3872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220</v>
      </c>
      <c r="U184" s="292" t="s">
        <v>3908</v>
      </c>
      <c r="V184" s="292" t="s">
        <v>124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34</v>
      </c>
      <c r="B185" s="104" t="s">
        <v>4423</v>
      </c>
      <c r="C185" s="122" t="s">
        <v>4424</v>
      </c>
      <c r="D185" s="292">
        <v>4696470</v>
      </c>
      <c r="E185" s="293" t="s">
        <v>110</v>
      </c>
      <c r="F185" s="293" t="s">
        <v>38</v>
      </c>
      <c r="G185" s="293" t="s">
        <v>1740</v>
      </c>
      <c r="H185" s="293" t="str">
        <f>IFERROR(VLOOKUP(G185,'Cadastro de assessores'!A:B,2,FALSE),"Não Cadastrado")</f>
        <v>17243</v>
      </c>
      <c r="I185" s="293"/>
      <c r="J185" s="29" t="s">
        <v>3855</v>
      </c>
      <c r="K185" s="292" t="s">
        <v>239</v>
      </c>
      <c r="L185" s="416">
        <v>44193</v>
      </c>
      <c r="M185" s="416">
        <v>44195</v>
      </c>
      <c r="N185" s="292"/>
      <c r="O185" s="292" t="s">
        <v>3872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220</v>
      </c>
      <c r="U185" s="292" t="s">
        <v>3864</v>
      </c>
      <c r="V185" s="292" t="s">
        <v>38</v>
      </c>
      <c r="W185" s="418" t="s">
        <v>3865</v>
      </c>
      <c r="X185" s="418" t="s">
        <v>3865</v>
      </c>
      <c r="Y185" s="418" t="s">
        <v>3865</v>
      </c>
      <c r="Z185" s="418" t="s">
        <v>3865</v>
      </c>
      <c r="AA185" s="418" t="s">
        <v>3865</v>
      </c>
      <c r="AB185" s="418" t="s">
        <v>3865</v>
      </c>
      <c r="AC185" s="418" t="s">
        <v>3865</v>
      </c>
      <c r="AD185" s="418" t="s">
        <v>3865</v>
      </c>
      <c r="AE185" s="418" t="s">
        <v>3865</v>
      </c>
      <c r="AF185" s="418" t="s">
        <v>3865</v>
      </c>
      <c r="AG185" s="418" t="s">
        <v>3865</v>
      </c>
      <c r="AH185" s="418" t="s">
        <v>3865</v>
      </c>
      <c r="AI185" s="418" t="s">
        <v>3865</v>
      </c>
      <c r="AJ185" s="418" t="s">
        <v>3865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34</v>
      </c>
      <c r="B186" s="104" t="s">
        <v>4425</v>
      </c>
      <c r="C186" s="390" t="s">
        <v>4426</v>
      </c>
      <c r="D186" s="299">
        <v>4929433</v>
      </c>
      <c r="E186" s="293" t="s">
        <v>19</v>
      </c>
      <c r="F186" s="293" t="s">
        <v>38</v>
      </c>
      <c r="G186" s="293" t="s">
        <v>4427</v>
      </c>
      <c r="H186" s="293" t="str">
        <f>IFERROR(VLOOKUP(G186,'Cadastro de assessores'!A:B,2,FALSE),"Não Cadastrado")</f>
        <v>1633</v>
      </c>
      <c r="I186" s="293"/>
      <c r="J186" s="29" t="s">
        <v>3855</v>
      </c>
      <c r="K186" s="292" t="s">
        <v>3220</v>
      </c>
      <c r="L186" s="292" t="s">
        <v>3220</v>
      </c>
      <c r="M186" s="436" t="s">
        <v>3707</v>
      </c>
      <c r="N186" s="299"/>
      <c r="O186" s="299" t="s">
        <v>3909</v>
      </c>
      <c r="P186" s="388">
        <v>8.0000000000000002E-3</v>
      </c>
      <c r="Q186" s="168"/>
      <c r="R186" s="417"/>
      <c r="S186" s="292" t="str">
        <f t="shared" si="17"/>
        <v>Não Qualificado</v>
      </c>
      <c r="T186" s="292" t="s">
        <v>220</v>
      </c>
      <c r="U186" s="292" t="s">
        <v>3864</v>
      </c>
      <c r="V186" s="292" t="s">
        <v>38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3007</v>
      </c>
      <c r="BE186" s="339" t="s">
        <v>3007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34</v>
      </c>
      <c r="B187" s="104" t="s">
        <v>4428</v>
      </c>
      <c r="C187" s="390" t="s">
        <v>4429</v>
      </c>
      <c r="D187" s="299">
        <v>38592</v>
      </c>
      <c r="E187" s="292" t="s">
        <v>110</v>
      </c>
      <c r="F187" s="292" t="s">
        <v>38</v>
      </c>
      <c r="G187" s="292" t="s">
        <v>4430</v>
      </c>
      <c r="H187" s="292" t="str">
        <f>IFERROR(VLOOKUP(G187,'Cadastro de assessores'!A:B,2,FALSE),"Não Cadastrado")</f>
        <v>11113</v>
      </c>
      <c r="I187" s="292"/>
      <c r="J187" s="29" t="s">
        <v>218</v>
      </c>
      <c r="K187" s="292" t="s">
        <v>3861</v>
      </c>
      <c r="L187" s="387">
        <v>44407</v>
      </c>
      <c r="M187" s="387">
        <v>44407</v>
      </c>
      <c r="N187" s="447">
        <v>44516</v>
      </c>
      <c r="O187" s="299" t="s">
        <v>3862</v>
      </c>
      <c r="P187" s="388">
        <v>1.4999999999999999E-2</v>
      </c>
      <c r="Q187" s="168" t="s">
        <v>4431</v>
      </c>
      <c r="R187" s="417"/>
      <c r="S187" s="292" t="str">
        <f t="shared" si="17"/>
        <v>Não Qualificado</v>
      </c>
      <c r="T187" s="292" t="s">
        <v>220</v>
      </c>
      <c r="U187" s="299" t="s">
        <v>4245</v>
      </c>
      <c r="V187" s="299" t="s">
        <v>38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3007</v>
      </c>
      <c r="BE187" s="339" t="s">
        <v>3007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34</v>
      </c>
      <c r="B188" s="104" t="s">
        <v>1255</v>
      </c>
      <c r="C188" s="122" t="s">
        <v>1253</v>
      </c>
      <c r="D188" s="292">
        <v>4568576</v>
      </c>
      <c r="E188" s="293" t="s">
        <v>110</v>
      </c>
      <c r="F188" s="293" t="s">
        <v>38</v>
      </c>
      <c r="G188" s="293" t="s">
        <v>4171</v>
      </c>
      <c r="H188" s="293" t="str">
        <f>IFERROR(VLOOKUP(G188,'Cadastro de assessores'!A:B,2,FALSE),"Não Cadastrado")</f>
        <v>19157</v>
      </c>
      <c r="I188" s="293"/>
      <c r="J188" s="29" t="s">
        <v>3855</v>
      </c>
      <c r="K188" s="292" t="s">
        <v>227</v>
      </c>
      <c r="L188" s="416">
        <v>44138</v>
      </c>
      <c r="M188" s="416">
        <v>44145</v>
      </c>
      <c r="N188" s="299"/>
      <c r="O188" s="299" t="s">
        <v>3856</v>
      </c>
      <c r="P188" s="388">
        <v>0.02</v>
      </c>
      <c r="Q188" s="420" t="s">
        <v>4432</v>
      </c>
      <c r="R188" s="417"/>
      <c r="S188" s="292" t="str">
        <f t="shared" si="17"/>
        <v/>
      </c>
      <c r="T188" s="292" t="s">
        <v>220</v>
      </c>
      <c r="U188" s="292" t="s">
        <v>4161</v>
      </c>
      <c r="V188" s="292" t="s">
        <v>112</v>
      </c>
      <c r="W188" s="418" t="s">
        <v>3865</v>
      </c>
      <c r="X188" s="418" t="s">
        <v>3865</v>
      </c>
      <c r="Y188" s="418" t="s">
        <v>3865</v>
      </c>
      <c r="Z188" s="418" t="s">
        <v>3865</v>
      </c>
      <c r="AA188" s="418" t="s">
        <v>3865</v>
      </c>
      <c r="AB188" s="418" t="s">
        <v>3865</v>
      </c>
      <c r="AC188" s="418" t="s">
        <v>3865</v>
      </c>
      <c r="AD188" s="418" t="s">
        <v>3865</v>
      </c>
      <c r="AE188" s="418" t="s">
        <v>3865</v>
      </c>
      <c r="AF188" s="418" t="s">
        <v>3865</v>
      </c>
      <c r="AG188" s="418" t="s">
        <v>3865</v>
      </c>
      <c r="AH188" s="418" t="s">
        <v>3865</v>
      </c>
      <c r="AI188" s="418" t="s">
        <v>3865</v>
      </c>
      <c r="AJ188" s="418" t="s">
        <v>4433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34</v>
      </c>
      <c r="B189" s="104" t="s">
        <v>4434</v>
      </c>
      <c r="C189" s="122" t="s">
        <v>4435</v>
      </c>
      <c r="D189" s="292">
        <v>2089993</v>
      </c>
      <c r="E189" s="293" t="s">
        <v>19</v>
      </c>
      <c r="F189" s="293" t="s">
        <v>38</v>
      </c>
      <c r="G189" s="293" t="s">
        <v>164</v>
      </c>
      <c r="H189" s="292" t="str">
        <f>IFERROR(VLOOKUP(G189,'Cadastro de assessores'!A:B,2,FALSE),"Não Cadastrado")</f>
        <v>18836</v>
      </c>
      <c r="I189" s="293"/>
      <c r="J189" s="29" t="s">
        <v>3855</v>
      </c>
      <c r="K189" s="293"/>
      <c r="L189" s="415"/>
      <c r="M189" s="415"/>
      <c r="N189" s="292"/>
      <c r="O189" s="292" t="s">
        <v>3869</v>
      </c>
      <c r="P189" s="388">
        <v>0.01</v>
      </c>
      <c r="Q189" s="420"/>
      <c r="R189" s="417"/>
      <c r="S189" s="292"/>
      <c r="T189" s="292"/>
      <c r="U189" s="292"/>
      <c r="V189" s="292" t="s">
        <v>955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34</v>
      </c>
      <c r="B190" s="104" t="s">
        <v>4436</v>
      </c>
      <c r="C190" s="390" t="s">
        <v>4437</v>
      </c>
      <c r="D190" s="299">
        <v>5907461</v>
      </c>
      <c r="E190" s="292" t="s">
        <v>19</v>
      </c>
      <c r="F190" s="292" t="s">
        <v>38</v>
      </c>
      <c r="G190" s="292" t="s">
        <v>3752</v>
      </c>
      <c r="H190" s="292" t="str">
        <f>IFERROR(VLOOKUP(G190,'Cadastro de assessores'!A:B,2,FALSE),"Não Cadastrado")</f>
        <v>18266</v>
      </c>
      <c r="I190" s="292"/>
      <c r="J190" s="29" t="s">
        <v>218</v>
      </c>
      <c r="K190" s="292" t="s">
        <v>3861</v>
      </c>
      <c r="L190" s="387">
        <v>44405</v>
      </c>
      <c r="M190" s="387">
        <v>44405</v>
      </c>
      <c r="N190" s="391">
        <v>44677</v>
      </c>
      <c r="O190" s="299" t="s">
        <v>3876</v>
      </c>
      <c r="P190" s="388">
        <v>2.5000000000000001E-2</v>
      </c>
      <c r="Q190" s="168" t="s">
        <v>4438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220</v>
      </c>
      <c r="U190" s="299" t="s">
        <v>4116</v>
      </c>
      <c r="V190" s="299" t="s">
        <v>955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3007</v>
      </c>
      <c r="BE190" s="339" t="s">
        <v>3007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34</v>
      </c>
      <c r="B191" s="104" t="s">
        <v>1267</v>
      </c>
      <c r="C191" s="122" t="s">
        <v>1265</v>
      </c>
      <c r="D191" s="292">
        <v>8699747</v>
      </c>
      <c r="E191" s="293" t="s">
        <v>19</v>
      </c>
      <c r="F191" s="293" t="s">
        <v>38</v>
      </c>
      <c r="G191" s="293" t="s">
        <v>446</v>
      </c>
      <c r="H191" s="292">
        <f>IFERROR(VLOOKUP(G191,'Cadastro de assessores'!A:B,2,FALSE),"Não Cadastrado")</f>
        <v>12359</v>
      </c>
      <c r="I191" s="292"/>
      <c r="J191" s="29" t="s">
        <v>3855</v>
      </c>
      <c r="K191" s="292" t="s">
        <v>227</v>
      </c>
      <c r="L191" s="415">
        <v>44776</v>
      </c>
      <c r="M191" s="415">
        <v>44778</v>
      </c>
      <c r="N191" s="292"/>
      <c r="O191" s="292" t="s">
        <v>3869</v>
      </c>
      <c r="P191" s="388">
        <v>7.0000000000000001E-3</v>
      </c>
      <c r="Q191" s="420"/>
      <c r="R191" s="417"/>
      <c r="S191" s="292"/>
      <c r="T191" s="292"/>
      <c r="U191" s="292"/>
      <c r="V191" s="292" t="s">
        <v>955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34</v>
      </c>
      <c r="B192" s="104" t="s">
        <v>4439</v>
      </c>
      <c r="C192" s="122" t="s">
        <v>4440</v>
      </c>
      <c r="D192" s="292">
        <v>4920156</v>
      </c>
      <c r="E192" s="293" t="s">
        <v>110</v>
      </c>
      <c r="F192" s="293" t="s">
        <v>38</v>
      </c>
      <c r="G192" s="293" t="s">
        <v>3929</v>
      </c>
      <c r="H192" s="293" t="str">
        <f>IFERROR(VLOOKUP(G192,'Cadastro de assessores'!A:B,2,FALSE),"Não Cadastrado")</f>
        <v>1298</v>
      </c>
      <c r="I192" s="293"/>
      <c r="J192" s="29" t="s">
        <v>218</v>
      </c>
      <c r="K192" s="293" t="s">
        <v>227</v>
      </c>
      <c r="L192" s="415">
        <v>44258</v>
      </c>
      <c r="M192" s="415">
        <v>44263</v>
      </c>
      <c r="N192" s="387">
        <v>44987</v>
      </c>
      <c r="O192" s="292" t="s">
        <v>3862</v>
      </c>
      <c r="P192" s="388">
        <v>1.4999999999999999E-2</v>
      </c>
      <c r="Q192" s="420" t="s">
        <v>4441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220</v>
      </c>
      <c r="U192" s="292" t="s">
        <v>3864</v>
      </c>
      <c r="V192" s="292" t="s">
        <v>38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34</v>
      </c>
      <c r="B193" s="104" t="s">
        <v>4442</v>
      </c>
      <c r="C193" s="122" t="s">
        <v>4443</v>
      </c>
      <c r="D193" s="319">
        <v>508722</v>
      </c>
      <c r="E193" s="293" t="s">
        <v>19</v>
      </c>
      <c r="F193" s="293" t="s">
        <v>38</v>
      </c>
      <c r="G193" s="293" t="s">
        <v>3410</v>
      </c>
      <c r="H193" s="293">
        <f>IFERROR(VLOOKUP(G193,'Cadastro de assessores'!A:B,2,FALSE),"Não Cadastrado")</f>
        <v>12355</v>
      </c>
      <c r="I193" s="293"/>
      <c r="J193" s="29" t="s">
        <v>3855</v>
      </c>
      <c r="K193" s="292" t="s">
        <v>239</v>
      </c>
      <c r="L193" s="293" t="s">
        <v>3220</v>
      </c>
      <c r="M193" s="436" t="s">
        <v>3707</v>
      </c>
      <c r="N193" s="292"/>
      <c r="O193" s="292" t="s">
        <v>3869</v>
      </c>
      <c r="P193" s="388">
        <v>7.0000000000000001E-3</v>
      </c>
      <c r="Q193" s="420"/>
      <c r="R193" s="417"/>
      <c r="S193" s="292"/>
      <c r="T193" s="292" t="s">
        <v>220</v>
      </c>
      <c r="U193" s="292" t="s">
        <v>3899</v>
      </c>
      <c r="V193" s="292" t="s">
        <v>38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3007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34</v>
      </c>
      <c r="B194" s="104" t="s">
        <v>4444</v>
      </c>
      <c r="C194" s="122" t="s">
        <v>4445</v>
      </c>
      <c r="D194" s="292">
        <v>4858869</v>
      </c>
      <c r="E194" s="292" t="s">
        <v>110</v>
      </c>
      <c r="F194" s="292" t="s">
        <v>38</v>
      </c>
      <c r="G194" s="292" t="s">
        <v>3703</v>
      </c>
      <c r="H194" s="292" t="str">
        <f>IFERROR(VLOOKUP(G194,'Cadastro de assessores'!A:B,2,FALSE),"Não Cadastrado")</f>
        <v>14574</v>
      </c>
      <c r="I194" s="292"/>
      <c r="J194" s="29" t="s">
        <v>218</v>
      </c>
      <c r="K194" s="292" t="s">
        <v>3861</v>
      </c>
      <c r="L194" s="387">
        <v>44238</v>
      </c>
      <c r="M194" s="387">
        <v>44238</v>
      </c>
      <c r="N194" s="391">
        <v>44504</v>
      </c>
      <c r="O194" s="299" t="s">
        <v>3856</v>
      </c>
      <c r="P194" s="388">
        <v>0.02</v>
      </c>
      <c r="Q194" s="168" t="s">
        <v>4446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264</v>
      </c>
      <c r="U194" s="292" t="s">
        <v>4000</v>
      </c>
      <c r="V194" s="292" t="s">
        <v>38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3007</v>
      </c>
      <c r="BE194" s="339" t="s">
        <v>3007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34</v>
      </c>
      <c r="B195" s="104" t="s">
        <v>4447</v>
      </c>
      <c r="C195" s="122" t="s">
        <v>4448</v>
      </c>
      <c r="D195" s="450">
        <v>6480547</v>
      </c>
      <c r="E195" s="292" t="s">
        <v>19</v>
      </c>
      <c r="F195" s="292" t="s">
        <v>124</v>
      </c>
      <c r="G195" s="292" t="s">
        <v>404</v>
      </c>
      <c r="H195" s="292" t="str">
        <f>IFERROR(VLOOKUP(G195,'Cadastro de assessores'!A:B,2,FALSE),"Não Cadastrado")</f>
        <v>18009</v>
      </c>
      <c r="I195" s="292"/>
      <c r="J195" s="29" t="s">
        <v>218</v>
      </c>
      <c r="K195" s="292" t="s">
        <v>239</v>
      </c>
      <c r="L195" s="292" t="s">
        <v>3220</v>
      </c>
      <c r="M195" s="387">
        <v>44824</v>
      </c>
      <c r="N195" s="391">
        <v>44886</v>
      </c>
      <c r="O195" s="299" t="s">
        <v>3869</v>
      </c>
      <c r="P195" s="388">
        <v>0.01</v>
      </c>
      <c r="Q195" s="168" t="s">
        <v>4449</v>
      </c>
      <c r="R195" s="417"/>
      <c r="S195" s="292"/>
      <c r="T195" s="299"/>
      <c r="U195" s="299"/>
      <c r="V195" s="299" t="s">
        <v>3220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34</v>
      </c>
      <c r="B196" s="104" t="s">
        <v>4447</v>
      </c>
      <c r="C196" s="122" t="s">
        <v>4448</v>
      </c>
      <c r="D196" s="450">
        <v>9206177</v>
      </c>
      <c r="E196" s="292" t="s">
        <v>19</v>
      </c>
      <c r="F196" s="292" t="s">
        <v>124</v>
      </c>
      <c r="G196" s="292" t="s">
        <v>404</v>
      </c>
      <c r="H196" s="292" t="str">
        <f>IFERROR(VLOOKUP(G196,'Cadastro de assessores'!A:B,2,FALSE),"Não Cadastrado")</f>
        <v>18009</v>
      </c>
      <c r="I196" s="292"/>
      <c r="J196" s="29" t="s">
        <v>218</v>
      </c>
      <c r="K196" s="292" t="s">
        <v>227</v>
      </c>
      <c r="L196" s="292" t="s">
        <v>3220</v>
      </c>
      <c r="M196" s="387">
        <v>44839</v>
      </c>
      <c r="N196" s="391">
        <v>44886</v>
      </c>
      <c r="O196" s="299" t="s">
        <v>3876</v>
      </c>
      <c r="P196" s="388">
        <v>2.5000000000000001E-2</v>
      </c>
      <c r="Q196" s="168" t="s">
        <v>4450</v>
      </c>
      <c r="R196" s="417"/>
      <c r="S196" s="292"/>
      <c r="T196" s="299"/>
      <c r="U196" s="299"/>
      <c r="V196" s="299" t="s">
        <v>3220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34</v>
      </c>
      <c r="B197" s="104" t="s">
        <v>4451</v>
      </c>
      <c r="C197" s="451" t="s">
        <v>4452</v>
      </c>
      <c r="D197" s="292">
        <v>3373338</v>
      </c>
      <c r="E197" s="292" t="s">
        <v>19</v>
      </c>
      <c r="F197" s="292" t="s">
        <v>124</v>
      </c>
      <c r="G197" s="292" t="s">
        <v>4201</v>
      </c>
      <c r="H197" s="292" t="str">
        <f>IFERROR(VLOOKUP(G197,'Cadastro de assessores'!A:B,2,FALSE),"Não Cadastrado")</f>
        <v>14294</v>
      </c>
      <c r="I197" s="292"/>
      <c r="J197" s="29" t="s">
        <v>218</v>
      </c>
      <c r="K197" s="292" t="s">
        <v>3861</v>
      </c>
      <c r="L197" s="387">
        <v>44454</v>
      </c>
      <c r="M197" s="387">
        <v>44454</v>
      </c>
      <c r="N197" s="391">
        <v>44684</v>
      </c>
      <c r="O197" s="299" t="s">
        <v>3869</v>
      </c>
      <c r="P197" s="388">
        <v>7.0000000000000001E-3</v>
      </c>
      <c r="Q197" s="168" t="s">
        <v>4453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264</v>
      </c>
      <c r="U197" s="299" t="s">
        <v>4454</v>
      </c>
      <c r="V197" s="299" t="s">
        <v>31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3007</v>
      </c>
      <c r="BE197" s="339" t="s">
        <v>3007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34</v>
      </c>
      <c r="B198" s="104" t="s">
        <v>4455</v>
      </c>
      <c r="C198" s="122" t="s">
        <v>4456</v>
      </c>
      <c r="D198" s="292">
        <v>4769682</v>
      </c>
      <c r="E198" s="292" t="s">
        <v>110</v>
      </c>
      <c r="F198" s="292" t="s">
        <v>38</v>
      </c>
      <c r="G198" s="292" t="s">
        <v>3703</v>
      </c>
      <c r="H198" s="292" t="str">
        <f>IFERROR(VLOOKUP(G198,'Cadastro de assessores'!A:B,2,FALSE),"Não Cadastrado")</f>
        <v>14574</v>
      </c>
      <c r="I198" s="292"/>
      <c r="J198" s="29" t="s">
        <v>218</v>
      </c>
      <c r="K198" s="292" t="s">
        <v>3861</v>
      </c>
      <c r="L198" s="387">
        <v>44238</v>
      </c>
      <c r="M198" s="387">
        <v>44238</v>
      </c>
      <c r="N198" s="391">
        <v>44477</v>
      </c>
      <c r="O198" s="299" t="s">
        <v>3856</v>
      </c>
      <c r="P198" s="388">
        <v>0.02</v>
      </c>
      <c r="Q198" s="168" t="s">
        <v>4457</v>
      </c>
      <c r="R198" s="417"/>
      <c r="S198" s="292" t="str">
        <f t="shared" si="18"/>
        <v>Não Qualificado</v>
      </c>
      <c r="T198" s="292" t="s">
        <v>220</v>
      </c>
      <c r="U198" s="292" t="s">
        <v>3878</v>
      </c>
      <c r="V198" s="292" t="s">
        <v>38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3007</v>
      </c>
      <c r="BE198" s="339" t="s">
        <v>3007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34</v>
      </c>
      <c r="B199" s="104" t="s">
        <v>4455</v>
      </c>
      <c r="C199" s="122" t="s">
        <v>4456</v>
      </c>
      <c r="D199" s="292">
        <v>4756217</v>
      </c>
      <c r="E199" s="292" t="s">
        <v>110</v>
      </c>
      <c r="F199" s="292" t="s">
        <v>38</v>
      </c>
      <c r="G199" s="292" t="s">
        <v>3703</v>
      </c>
      <c r="H199" s="292" t="str">
        <f>IFERROR(VLOOKUP(G199,'Cadastro de assessores'!A:B,2,FALSE),"Não Cadastrado")</f>
        <v>14574</v>
      </c>
      <c r="I199" s="292"/>
      <c r="J199" s="29" t="s">
        <v>218</v>
      </c>
      <c r="K199" s="292" t="s">
        <v>3861</v>
      </c>
      <c r="L199" s="387">
        <v>44228</v>
      </c>
      <c r="M199" s="387">
        <v>44228</v>
      </c>
      <c r="N199" s="391">
        <v>44721</v>
      </c>
      <c r="O199" s="299" t="s">
        <v>3856</v>
      </c>
      <c r="P199" s="388">
        <v>0.02</v>
      </c>
      <c r="Q199" s="420" t="s">
        <v>4458</v>
      </c>
      <c r="R199" s="417"/>
      <c r="S199" s="292" t="str">
        <f t="shared" si="18"/>
        <v>Não Qualificado</v>
      </c>
      <c r="T199" s="292" t="s">
        <v>220</v>
      </c>
      <c r="U199" s="292" t="s">
        <v>3878</v>
      </c>
      <c r="V199" s="292" t="s">
        <v>38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3007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34</v>
      </c>
      <c r="B200" s="104" t="s">
        <v>4459</v>
      </c>
      <c r="C200" s="441" t="s">
        <v>4460</v>
      </c>
      <c r="D200" s="299">
        <v>2476582</v>
      </c>
      <c r="E200" s="293" t="s">
        <v>19</v>
      </c>
      <c r="F200" s="293" t="s">
        <v>124</v>
      </c>
      <c r="G200" s="293" t="s">
        <v>238</v>
      </c>
      <c r="H200" s="292">
        <f>IFERROR(VLOOKUP(G200,'Cadastro de assessores'!A:B,2,FALSE),"Não Cadastrado")</f>
        <v>12331</v>
      </c>
      <c r="I200" s="292"/>
      <c r="J200" s="29" t="s">
        <v>3855</v>
      </c>
      <c r="K200" s="293" t="s">
        <v>227</v>
      </c>
      <c r="L200" s="416">
        <v>44683</v>
      </c>
      <c r="M200" s="416">
        <v>44697</v>
      </c>
      <c r="N200" s="299"/>
      <c r="O200" s="299" t="s">
        <v>3872</v>
      </c>
      <c r="P200" s="392">
        <v>1.2E-2</v>
      </c>
      <c r="Q200" s="420" t="s">
        <v>4461</v>
      </c>
      <c r="R200" s="417"/>
      <c r="S200" s="292"/>
      <c r="T200" s="292" t="s">
        <v>220</v>
      </c>
      <c r="U200" s="292"/>
      <c r="V200" s="292" t="s">
        <v>124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34</v>
      </c>
      <c r="B201" s="104" t="s">
        <v>1298</v>
      </c>
      <c r="C201" s="441" t="s">
        <v>1296</v>
      </c>
      <c r="D201" s="299">
        <v>3353688</v>
      </c>
      <c r="E201" s="293" t="s">
        <v>19</v>
      </c>
      <c r="F201" s="293" t="s">
        <v>38</v>
      </c>
      <c r="G201" s="293" t="s">
        <v>446</v>
      </c>
      <c r="H201" s="292">
        <f>IFERROR(VLOOKUP(G201,'Cadastro de assessores'!A:B,2,FALSE),"Não Cadastrado")</f>
        <v>12359</v>
      </c>
      <c r="I201" s="292"/>
      <c r="J201" s="29" t="s">
        <v>3855</v>
      </c>
      <c r="K201" s="293" t="s">
        <v>227</v>
      </c>
      <c r="L201" s="416">
        <v>44778</v>
      </c>
      <c r="M201" s="416">
        <v>44778</v>
      </c>
      <c r="N201" s="299"/>
      <c r="O201" s="299" t="s">
        <v>3869</v>
      </c>
      <c r="P201" s="392">
        <v>7.0000000000000001E-3</v>
      </c>
      <c r="Q201" s="446" t="s">
        <v>4462</v>
      </c>
      <c r="R201" s="417"/>
      <c r="S201" s="292"/>
      <c r="T201" s="292" t="s">
        <v>264</v>
      </c>
      <c r="U201" s="292"/>
      <c r="V201" s="292" t="s">
        <v>112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34</v>
      </c>
      <c r="B202" s="104" t="s">
        <v>4463</v>
      </c>
      <c r="C202" s="441" t="s">
        <v>4464</v>
      </c>
      <c r="D202" s="299">
        <v>7082227</v>
      </c>
      <c r="E202" s="293" t="s">
        <v>19</v>
      </c>
      <c r="F202" s="293" t="s">
        <v>124</v>
      </c>
      <c r="G202" s="293" t="s">
        <v>404</v>
      </c>
      <c r="H202" s="293" t="str">
        <f>IFERROR(VLOOKUP(G202,'Cadastro de assessores'!A:B,2,FALSE),"Não Cadastrado")</f>
        <v>18009</v>
      </c>
      <c r="I202" s="293"/>
      <c r="J202" s="29" t="s">
        <v>3855</v>
      </c>
      <c r="K202" s="293" t="s">
        <v>227</v>
      </c>
      <c r="L202" s="416">
        <v>44509</v>
      </c>
      <c r="M202" s="416">
        <v>44511</v>
      </c>
      <c r="N202" s="299"/>
      <c r="O202" s="299" t="s">
        <v>3862</v>
      </c>
      <c r="P202" s="392">
        <v>1.4999999999999999E-2</v>
      </c>
      <c r="Q202" s="420" t="s">
        <v>4465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220</v>
      </c>
      <c r="U202" s="292" t="s">
        <v>4034</v>
      </c>
      <c r="V202" s="292" t="s">
        <v>124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34</v>
      </c>
      <c r="B203" s="104" t="s">
        <v>4466</v>
      </c>
      <c r="C203" s="104" t="s">
        <v>4467</v>
      </c>
      <c r="D203" s="292">
        <v>7998405</v>
      </c>
      <c r="E203" s="293" t="s">
        <v>19</v>
      </c>
      <c r="F203" s="293" t="s">
        <v>38</v>
      </c>
      <c r="G203" s="293" t="s">
        <v>99</v>
      </c>
      <c r="H203" s="293">
        <f>IFERROR(VLOOKUP(G203,'Cadastro de assessores'!A:B,2,FALSE),"Não Cadastrado")</f>
        <v>12332</v>
      </c>
      <c r="I203" s="293"/>
      <c r="J203" s="29" t="s">
        <v>3855</v>
      </c>
      <c r="K203" s="293" t="s">
        <v>227</v>
      </c>
      <c r="L203" s="423">
        <v>44613</v>
      </c>
      <c r="M203" s="423">
        <v>44615</v>
      </c>
      <c r="N203" s="292"/>
      <c r="O203" s="292" t="s">
        <v>3869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220</v>
      </c>
      <c r="U203" s="292" t="s">
        <v>3996</v>
      </c>
      <c r="V203" s="292" t="s">
        <v>38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34</v>
      </c>
      <c r="B204" s="104" t="s">
        <v>3256</v>
      </c>
      <c r="C204" s="104" t="s">
        <v>3254</v>
      </c>
      <c r="D204" s="292">
        <v>4798641</v>
      </c>
      <c r="E204" s="293" t="s">
        <v>19</v>
      </c>
      <c r="F204" s="293" t="s">
        <v>38</v>
      </c>
      <c r="G204" s="293" t="s">
        <v>2587</v>
      </c>
      <c r="H204" s="293" t="str">
        <f>IFERROR(VLOOKUP(G204,'Cadastro de assessores'!A:B,2,FALSE),"Não Cadastrado")</f>
        <v>18256</v>
      </c>
      <c r="I204" s="293"/>
      <c r="J204" s="29" t="s">
        <v>3855</v>
      </c>
      <c r="K204" s="293" t="s">
        <v>227</v>
      </c>
      <c r="L204" s="415">
        <v>44293</v>
      </c>
      <c r="M204" s="415">
        <v>44291</v>
      </c>
      <c r="N204" s="292"/>
      <c r="O204" s="292" t="s">
        <v>3862</v>
      </c>
      <c r="P204" s="388">
        <v>0.01</v>
      </c>
      <c r="Q204" s="420" t="s">
        <v>3945</v>
      </c>
      <c r="R204" s="417"/>
      <c r="S204" s="292" t="str">
        <f t="shared" si="19"/>
        <v>Não Qualificado</v>
      </c>
      <c r="T204" s="292" t="s">
        <v>220</v>
      </c>
      <c r="U204" s="292" t="s">
        <v>4245</v>
      </c>
      <c r="V204" s="292" t="s">
        <v>38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3220</v>
      </c>
      <c r="AN204" s="339" t="s">
        <v>3220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34</v>
      </c>
      <c r="B205" s="104" t="s">
        <v>4468</v>
      </c>
      <c r="C205" s="122" t="s">
        <v>4469</v>
      </c>
      <c r="D205" s="292">
        <v>4833105</v>
      </c>
      <c r="E205" s="292" t="s">
        <v>19</v>
      </c>
      <c r="F205" s="292" t="s">
        <v>38</v>
      </c>
      <c r="G205" s="292" t="s">
        <v>3860</v>
      </c>
      <c r="H205" s="292" t="str">
        <f>IFERROR(VLOOKUP(G205,'Cadastro de assessores'!A:B,2,FALSE),"Não Cadastrado")</f>
        <v>17679</v>
      </c>
      <c r="I205" s="292"/>
      <c r="J205" s="29" t="s">
        <v>218</v>
      </c>
      <c r="K205" s="292" t="s">
        <v>3861</v>
      </c>
      <c r="L205" s="387">
        <v>44231</v>
      </c>
      <c r="M205" s="387">
        <v>44231</v>
      </c>
      <c r="N205" s="419">
        <v>44518</v>
      </c>
      <c r="O205" s="292" t="s">
        <v>3872</v>
      </c>
      <c r="P205" s="388">
        <v>1.2E-2</v>
      </c>
      <c r="Q205" s="168" t="s">
        <v>4470</v>
      </c>
      <c r="R205" s="417"/>
      <c r="S205" s="292" t="str">
        <f t="shared" si="19"/>
        <v>Não Qualificado</v>
      </c>
      <c r="T205" s="292" t="s">
        <v>220</v>
      </c>
      <c r="U205" s="292" t="s">
        <v>3899</v>
      </c>
      <c r="V205" s="292" t="s">
        <v>38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3007</v>
      </c>
      <c r="BE205" s="339" t="s">
        <v>3007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34</v>
      </c>
      <c r="B206" s="104" t="s">
        <v>4471</v>
      </c>
      <c r="C206" s="390" t="s">
        <v>4472</v>
      </c>
      <c r="D206" s="299">
        <v>8118134</v>
      </c>
      <c r="E206" s="293" t="s">
        <v>110</v>
      </c>
      <c r="F206" s="293" t="s">
        <v>38</v>
      </c>
      <c r="G206" s="293" t="s">
        <v>3943</v>
      </c>
      <c r="H206" s="299">
        <f>IFERROR(VLOOKUP(G206,'Cadastro de assessores'!A:B,2,FALSE),"Não Cadastrado")</f>
        <v>12356</v>
      </c>
      <c r="I206" s="299"/>
      <c r="J206" s="29" t="s">
        <v>3855</v>
      </c>
      <c r="K206" s="293" t="s">
        <v>227</v>
      </c>
      <c r="L206" s="415">
        <v>44686</v>
      </c>
      <c r="M206" s="415">
        <v>44685</v>
      </c>
      <c r="N206" s="299"/>
      <c r="O206" s="299" t="s">
        <v>4473</v>
      </c>
      <c r="P206" s="388">
        <v>1.4999999999999999E-2</v>
      </c>
      <c r="Q206" s="168" t="s">
        <v>4474</v>
      </c>
      <c r="R206" s="417"/>
      <c r="S206" s="292" t="str">
        <f t="shared" si="19"/>
        <v/>
      </c>
      <c r="T206" s="292" t="s">
        <v>220</v>
      </c>
      <c r="U206" s="299" t="s">
        <v>3883</v>
      </c>
      <c r="V206" s="299" t="s">
        <v>38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34</v>
      </c>
      <c r="B207" s="104" t="s">
        <v>4475</v>
      </c>
      <c r="C207" s="304" t="s">
        <v>4476</v>
      </c>
      <c r="D207" s="307">
        <v>5998094</v>
      </c>
      <c r="E207" s="292" t="s">
        <v>19</v>
      </c>
      <c r="F207" s="292" t="s">
        <v>124</v>
      </c>
      <c r="G207" s="292" t="s">
        <v>404</v>
      </c>
      <c r="H207" s="292" t="str">
        <f>IFERROR(VLOOKUP(G207,'Cadastro de assessores'!A:B,2,FALSE),"Não Cadastrado")</f>
        <v>18009</v>
      </c>
      <c r="I207" s="292"/>
      <c r="J207" s="29" t="s">
        <v>218</v>
      </c>
      <c r="K207" s="292" t="s">
        <v>3861</v>
      </c>
      <c r="L207" s="387">
        <v>44462</v>
      </c>
      <c r="M207" s="387">
        <v>44462</v>
      </c>
      <c r="N207" s="387">
        <v>44676</v>
      </c>
      <c r="O207" s="292" t="s">
        <v>3862</v>
      </c>
      <c r="P207" s="392">
        <v>1.4999999999999999E-2</v>
      </c>
      <c r="Q207" s="311" t="s">
        <v>4477</v>
      </c>
      <c r="R207" s="417"/>
      <c r="S207" s="292" t="str">
        <f t="shared" si="19"/>
        <v>Não Qualificado</v>
      </c>
      <c r="T207" s="292" t="s">
        <v>220</v>
      </c>
      <c r="U207" s="299" t="s">
        <v>3950</v>
      </c>
      <c r="V207" s="292" t="s">
        <v>3951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3007</v>
      </c>
      <c r="BE207" s="339" t="s">
        <v>3007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34</v>
      </c>
      <c r="B208" s="104" t="s">
        <v>4478</v>
      </c>
      <c r="C208" s="390" t="s">
        <v>4479</v>
      </c>
      <c r="D208" s="299">
        <v>3712007</v>
      </c>
      <c r="E208" s="292" t="s">
        <v>19</v>
      </c>
      <c r="F208" s="292" t="s">
        <v>124</v>
      </c>
      <c r="G208" s="292" t="s">
        <v>404</v>
      </c>
      <c r="H208" s="292" t="str">
        <f>IFERROR(VLOOKUP(G208,'Cadastro de assessores'!A:B,2,FALSE),"Não Cadastrado")</f>
        <v>18009</v>
      </c>
      <c r="I208" s="292"/>
      <c r="J208" s="29" t="s">
        <v>218</v>
      </c>
      <c r="K208" s="292" t="s">
        <v>3861</v>
      </c>
      <c r="L208" s="292" t="s">
        <v>3220</v>
      </c>
      <c r="M208" s="292" t="s">
        <v>3220</v>
      </c>
      <c r="N208" s="391">
        <v>44404</v>
      </c>
      <c r="O208" s="299" t="s">
        <v>3862</v>
      </c>
      <c r="P208" s="392">
        <v>1.4999999999999999E-2</v>
      </c>
      <c r="Q208" s="168" t="s">
        <v>4480</v>
      </c>
      <c r="R208" s="417"/>
      <c r="S208" s="292" t="str">
        <f t="shared" si="19"/>
        <v>Não Qualificado</v>
      </c>
      <c r="T208" s="292" t="s">
        <v>220</v>
      </c>
      <c r="U208" s="299" t="s">
        <v>3913</v>
      </c>
      <c r="V208" s="299" t="s">
        <v>112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3007</v>
      </c>
      <c r="BE208" s="339" t="s">
        <v>3007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34</v>
      </c>
      <c r="B209" s="104" t="s">
        <v>4481</v>
      </c>
      <c r="C209" s="390" t="s">
        <v>4482</v>
      </c>
      <c r="D209" s="299">
        <v>3919372</v>
      </c>
      <c r="E209" s="292" t="s">
        <v>19</v>
      </c>
      <c r="F209" s="292" t="s">
        <v>124</v>
      </c>
      <c r="G209" s="292" t="s">
        <v>404</v>
      </c>
      <c r="H209" s="299" t="str">
        <f>IFERROR(VLOOKUP(G209,'Cadastro de assessores'!A:B,2,FALSE),"Não Cadastrado")</f>
        <v>18009</v>
      </c>
      <c r="I209" s="299"/>
      <c r="J209" s="29" t="s">
        <v>218</v>
      </c>
      <c r="K209" s="292" t="s">
        <v>3861</v>
      </c>
      <c r="L209" s="387">
        <v>44413</v>
      </c>
      <c r="M209" s="387">
        <v>44413</v>
      </c>
      <c r="N209" s="299"/>
      <c r="O209" s="299" t="s">
        <v>3876</v>
      </c>
      <c r="P209" s="388">
        <v>2.5000000000000001E-2</v>
      </c>
      <c r="Q209" s="168" t="s">
        <v>4483</v>
      </c>
      <c r="R209" s="417"/>
      <c r="S209" s="292" t="str">
        <f t="shared" si="19"/>
        <v>Não Qualificado</v>
      </c>
      <c r="T209" s="292" t="s">
        <v>220</v>
      </c>
      <c r="U209" s="299" t="s">
        <v>3913</v>
      </c>
      <c r="V209" s="299" t="s">
        <v>112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3007</v>
      </c>
      <c r="BE209" s="339" t="s">
        <v>3007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34</v>
      </c>
      <c r="B210" s="104" t="s">
        <v>4484</v>
      </c>
      <c r="C210" s="122" t="s">
        <v>4485</v>
      </c>
      <c r="D210" s="292">
        <v>2466854</v>
      </c>
      <c r="E210" s="292" t="s">
        <v>2998</v>
      </c>
      <c r="F210" s="292" t="s">
        <v>38</v>
      </c>
      <c r="G210" s="292" t="s">
        <v>2998</v>
      </c>
      <c r="H210" s="292" t="str">
        <f>IFERROR(VLOOKUP(G210,'Cadastro de assessores'!A:B,2,FALSE),"Não Cadastrado")</f>
        <v>18986</v>
      </c>
      <c r="I210" s="292"/>
      <c r="J210" s="29" t="s">
        <v>218</v>
      </c>
      <c r="K210" s="292" t="s">
        <v>3861</v>
      </c>
      <c r="L210" s="387">
        <v>43696</v>
      </c>
      <c r="M210" s="387">
        <v>43696</v>
      </c>
      <c r="N210" s="387">
        <v>44091</v>
      </c>
      <c r="O210" s="292" t="s">
        <v>3862</v>
      </c>
      <c r="P210" s="388">
        <v>0.01</v>
      </c>
      <c r="Q210" s="420" t="s">
        <v>4486</v>
      </c>
      <c r="R210" s="417"/>
      <c r="S210" s="292" t="str">
        <f t="shared" si="19"/>
        <v/>
      </c>
      <c r="T210" s="292" t="s">
        <v>220</v>
      </c>
      <c r="U210" s="292" t="s">
        <v>3878</v>
      </c>
      <c r="V210" s="292" t="s">
        <v>38</v>
      </c>
      <c r="W210" s="418" t="s">
        <v>4487</v>
      </c>
      <c r="X210" s="418"/>
      <c r="Y210" s="418" t="s">
        <v>4488</v>
      </c>
      <c r="Z210" s="418" t="s">
        <v>4489</v>
      </c>
      <c r="AA210" s="418" t="s">
        <v>4490</v>
      </c>
      <c r="AB210" s="418" t="s">
        <v>4491</v>
      </c>
      <c r="AC210" s="418" t="s">
        <v>4492</v>
      </c>
      <c r="AD210" s="418" t="s">
        <v>4493</v>
      </c>
      <c r="AE210" s="418" t="s">
        <v>4494</v>
      </c>
      <c r="AF210" s="418" t="s">
        <v>4495</v>
      </c>
      <c r="AG210" s="418" t="s">
        <v>4496</v>
      </c>
      <c r="AH210" s="418"/>
      <c r="AI210" s="418" t="s">
        <v>4497</v>
      </c>
      <c r="AJ210" s="418"/>
      <c r="AK210" s="339"/>
      <c r="AL210" s="339">
        <v>214.15</v>
      </c>
      <c r="AM210" s="339" t="s">
        <v>3220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3007</v>
      </c>
      <c r="BE210" s="339" t="s">
        <v>3007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34</v>
      </c>
      <c r="B211" s="104" t="s">
        <v>739</v>
      </c>
      <c r="C211" s="122" t="s">
        <v>738</v>
      </c>
      <c r="D211" s="292">
        <v>2172585</v>
      </c>
      <c r="E211" s="293" t="s">
        <v>19</v>
      </c>
      <c r="F211" s="293" t="s">
        <v>38</v>
      </c>
      <c r="G211" s="293" t="s">
        <v>738</v>
      </c>
      <c r="H211" s="293"/>
      <c r="I211" s="293"/>
      <c r="J211" s="29" t="s">
        <v>3855</v>
      </c>
      <c r="K211" s="292"/>
      <c r="L211" s="292"/>
      <c r="M211" s="292"/>
      <c r="N211" s="292"/>
      <c r="O211" s="292" t="s">
        <v>3862</v>
      </c>
      <c r="P211" s="428">
        <v>1.2E-2</v>
      </c>
      <c r="Q211" s="420" t="s">
        <v>3945</v>
      </c>
      <c r="R211" s="417"/>
      <c r="S211" s="292"/>
      <c r="T211" s="292"/>
      <c r="U211" s="292"/>
      <c r="V211" s="292" t="s">
        <v>38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34</v>
      </c>
      <c r="B212" s="104" t="s">
        <v>4498</v>
      </c>
      <c r="C212" s="122" t="s">
        <v>4499</v>
      </c>
      <c r="D212" s="292">
        <v>2566765</v>
      </c>
      <c r="E212" s="293" t="s">
        <v>19</v>
      </c>
      <c r="F212" s="293" t="s">
        <v>38</v>
      </c>
      <c r="G212" s="293" t="s">
        <v>2587</v>
      </c>
      <c r="H212" s="293" t="str">
        <f>IFERROR(VLOOKUP(G212,'Cadastro de assessores'!A:B,2,FALSE),"Não Cadastrado")</f>
        <v>18256</v>
      </c>
      <c r="I212" s="293"/>
      <c r="J212" s="29" t="s">
        <v>3855</v>
      </c>
      <c r="K212" s="292" t="s">
        <v>239</v>
      </c>
      <c r="L212" s="292" t="s">
        <v>3220</v>
      </c>
      <c r="M212" s="436" t="s">
        <v>3707</v>
      </c>
      <c r="N212" s="292"/>
      <c r="O212" s="292" t="s">
        <v>3876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220</v>
      </c>
      <c r="U212" s="292" t="s">
        <v>3864</v>
      </c>
      <c r="V212" s="292" t="s">
        <v>38</v>
      </c>
      <c r="W212" s="418" t="s">
        <v>4500</v>
      </c>
      <c r="X212" s="418"/>
      <c r="Y212" s="418" t="s">
        <v>4501</v>
      </c>
      <c r="Z212" s="418" t="s">
        <v>4502</v>
      </c>
      <c r="AA212" s="418" t="s">
        <v>4503</v>
      </c>
      <c r="AB212" s="418" t="s">
        <v>4504</v>
      </c>
      <c r="AC212" s="418" t="s">
        <v>4505</v>
      </c>
      <c r="AD212" s="418" t="s">
        <v>4504</v>
      </c>
      <c r="AE212" s="418" t="s">
        <v>4504</v>
      </c>
      <c r="AF212" s="418" t="s">
        <v>4504</v>
      </c>
      <c r="AG212" s="418" t="s">
        <v>4506</v>
      </c>
      <c r="AH212" s="418" t="s">
        <v>4506</v>
      </c>
      <c r="AI212" s="418" t="s">
        <v>4507</v>
      </c>
      <c r="AJ212" s="418" t="s">
        <v>4507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3007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34</v>
      </c>
      <c r="B213" s="104" t="s">
        <v>4508</v>
      </c>
      <c r="C213" s="452" t="s">
        <v>4509</v>
      </c>
      <c r="D213" s="299">
        <v>5092169</v>
      </c>
      <c r="E213" s="292" t="s">
        <v>19</v>
      </c>
      <c r="F213" s="292" t="s">
        <v>124</v>
      </c>
      <c r="G213" s="292" t="s">
        <v>404</v>
      </c>
      <c r="H213" s="292" t="str">
        <f>IFERROR(VLOOKUP(G213,'Cadastro de assessores'!A:B,2,FALSE),"Não Cadastrado")</f>
        <v>18009</v>
      </c>
      <c r="I213" s="292"/>
      <c r="J213" s="29" t="s">
        <v>218</v>
      </c>
      <c r="K213" s="292" t="s">
        <v>3861</v>
      </c>
      <c r="L213" s="387">
        <v>44287</v>
      </c>
      <c r="M213" s="387">
        <v>44287</v>
      </c>
      <c r="N213" s="387">
        <v>44805</v>
      </c>
      <c r="O213" s="292" t="s">
        <v>3862</v>
      </c>
      <c r="P213" s="392">
        <v>1.4999999999999999E-2</v>
      </c>
      <c r="Q213" s="168"/>
      <c r="R213" s="417"/>
      <c r="S213" s="292" t="str">
        <f t="shared" si="20"/>
        <v/>
      </c>
      <c r="T213" s="292" t="s">
        <v>220</v>
      </c>
      <c r="U213" s="299" t="s">
        <v>4290</v>
      </c>
      <c r="V213" s="299" t="s">
        <v>3716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34</v>
      </c>
      <c r="B214" s="104" t="s">
        <v>4510</v>
      </c>
      <c r="C214" s="390" t="s">
        <v>4511</v>
      </c>
      <c r="D214" s="299">
        <v>5599106</v>
      </c>
      <c r="E214" s="292" t="s">
        <v>110</v>
      </c>
      <c r="F214" s="292" t="s">
        <v>38</v>
      </c>
      <c r="G214" s="292" t="s">
        <v>4171</v>
      </c>
      <c r="H214" s="292" t="str">
        <f>IFERROR(VLOOKUP(G214,'Cadastro de assessores'!A:B,2,FALSE),"Não Cadastrado")</f>
        <v>19157</v>
      </c>
      <c r="I214" s="292"/>
      <c r="J214" s="29" t="s">
        <v>218</v>
      </c>
      <c r="K214" s="292" t="s">
        <v>3861</v>
      </c>
      <c r="L214" s="387">
        <v>44368</v>
      </c>
      <c r="M214" s="387">
        <v>44368</v>
      </c>
      <c r="N214" s="447">
        <v>44494</v>
      </c>
      <c r="O214" s="299" t="s">
        <v>3876</v>
      </c>
      <c r="P214" s="388">
        <v>2.5000000000000001E-2</v>
      </c>
      <c r="Q214" s="420" t="s">
        <v>4512</v>
      </c>
      <c r="R214" s="417"/>
      <c r="S214" s="292" t="str">
        <f t="shared" si="20"/>
        <v>Não Qualificado</v>
      </c>
      <c r="T214" s="292" t="s">
        <v>220</v>
      </c>
      <c r="U214" s="299" t="s">
        <v>4513</v>
      </c>
      <c r="V214" s="299" t="s">
        <v>124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3007</v>
      </c>
      <c r="BE214" s="339" t="s">
        <v>3007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34</v>
      </c>
      <c r="B215" s="104" t="s">
        <v>1358</v>
      </c>
      <c r="C215" s="122" t="s">
        <v>1355</v>
      </c>
      <c r="D215" s="292">
        <v>3714924</v>
      </c>
      <c r="E215" s="292" t="s">
        <v>19</v>
      </c>
      <c r="F215" s="292" t="s">
        <v>38</v>
      </c>
      <c r="G215" s="292" t="s">
        <v>39</v>
      </c>
      <c r="H215" s="292"/>
      <c r="I215" s="292"/>
      <c r="J215" s="29" t="s">
        <v>3855</v>
      </c>
      <c r="K215" s="292"/>
      <c r="L215" s="387"/>
      <c r="M215" s="292" t="s">
        <v>4514</v>
      </c>
      <c r="N215" s="387"/>
      <c r="O215" s="292" t="s">
        <v>3869</v>
      </c>
      <c r="P215" s="388">
        <v>0</v>
      </c>
      <c r="Q215" s="420" t="s">
        <v>4515</v>
      </c>
      <c r="R215" s="417"/>
      <c r="S215" s="292"/>
      <c r="T215" s="292"/>
      <c r="U215" s="292"/>
      <c r="V215" s="292" t="s">
        <v>38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34</v>
      </c>
      <c r="B216" s="104" t="s">
        <v>4516</v>
      </c>
      <c r="C216" s="122" t="s">
        <v>4517</v>
      </c>
      <c r="D216" s="292">
        <v>4760280</v>
      </c>
      <c r="E216" s="292" t="s">
        <v>110</v>
      </c>
      <c r="F216" s="292" t="s">
        <v>38</v>
      </c>
      <c r="G216" s="292" t="s">
        <v>4518</v>
      </c>
      <c r="H216" s="292" t="str">
        <f>IFERROR(VLOOKUP(G216,'Cadastro de assessores'!A:B,2,FALSE),"Não Cadastrado")</f>
        <v>14091</v>
      </c>
      <c r="I216" s="292"/>
      <c r="J216" s="29" t="s">
        <v>218</v>
      </c>
      <c r="K216" s="292" t="s">
        <v>3861</v>
      </c>
      <c r="L216" s="387">
        <v>44211</v>
      </c>
      <c r="M216" s="387">
        <v>44211</v>
      </c>
      <c r="N216" s="387">
        <v>44781</v>
      </c>
      <c r="O216" s="292" t="s">
        <v>3876</v>
      </c>
      <c r="P216" s="388">
        <v>2.5000000000000001E-2</v>
      </c>
      <c r="Q216" s="420" t="s">
        <v>4519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220</v>
      </c>
      <c r="U216" s="292" t="s">
        <v>3883</v>
      </c>
      <c r="V216" s="292" t="s">
        <v>38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34</v>
      </c>
      <c r="B217" s="104" t="s">
        <v>4520</v>
      </c>
      <c r="C217" s="390" t="s">
        <v>4521</v>
      </c>
      <c r="D217" s="299">
        <v>2673476</v>
      </c>
      <c r="E217" s="293" t="s">
        <v>19</v>
      </c>
      <c r="F217" s="293" t="s">
        <v>124</v>
      </c>
      <c r="G217" s="293" t="s">
        <v>404</v>
      </c>
      <c r="H217" s="299" t="str">
        <f>IFERROR(VLOOKUP(G217,'Cadastro de assessores'!A:B,2,FALSE),"Não Cadastrado")</f>
        <v>18009</v>
      </c>
      <c r="I217" s="299"/>
      <c r="J217" s="29" t="s">
        <v>227</v>
      </c>
      <c r="K217" s="293" t="s">
        <v>227</v>
      </c>
      <c r="L217" s="415">
        <v>44405</v>
      </c>
      <c r="M217" s="415">
        <v>44405</v>
      </c>
      <c r="N217" s="299"/>
      <c r="O217" s="299" t="s">
        <v>3856</v>
      </c>
      <c r="P217" s="428">
        <v>0.02</v>
      </c>
      <c r="Q217" s="168"/>
      <c r="R217" s="417"/>
      <c r="S217" s="292" t="str">
        <f t="shared" si="21"/>
        <v/>
      </c>
      <c r="T217" s="292" t="s">
        <v>220</v>
      </c>
      <c r="U217" s="299" t="s">
        <v>3913</v>
      </c>
      <c r="V217" s="299" t="s">
        <v>112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34</v>
      </c>
      <c r="B218" s="104" t="s">
        <v>4522</v>
      </c>
      <c r="C218" s="122" t="s">
        <v>4523</v>
      </c>
      <c r="D218" s="292">
        <v>4398585</v>
      </c>
      <c r="E218" s="293" t="s">
        <v>110</v>
      </c>
      <c r="F218" s="293" t="s">
        <v>38</v>
      </c>
      <c r="G218" s="293" t="s">
        <v>413</v>
      </c>
      <c r="H218" s="293" t="str">
        <f>IFERROR(VLOOKUP(G218,'Cadastro de assessores'!A:B,2,FALSE),"Não Cadastrado")</f>
        <v>17896</v>
      </c>
      <c r="I218" s="293"/>
      <c r="J218" s="29" t="s">
        <v>3855</v>
      </c>
      <c r="K218" s="293" t="s">
        <v>227</v>
      </c>
      <c r="L218" s="415">
        <v>44098</v>
      </c>
      <c r="M218" s="415">
        <v>44102</v>
      </c>
      <c r="N218" s="292"/>
      <c r="O218" s="292" t="s">
        <v>4399</v>
      </c>
      <c r="P218" s="388">
        <v>2E-3</v>
      </c>
      <c r="Q218" s="420" t="s">
        <v>4524</v>
      </c>
      <c r="R218" s="417"/>
      <c r="S218" s="292" t="str">
        <f t="shared" si="21"/>
        <v/>
      </c>
      <c r="T218" s="292" t="s">
        <v>264</v>
      </c>
      <c r="U218" s="292" t="s">
        <v>3878</v>
      </c>
      <c r="V218" s="292" t="s">
        <v>38</v>
      </c>
      <c r="W218" s="418" t="s">
        <v>3865</v>
      </c>
      <c r="X218" s="418" t="s">
        <v>3865</v>
      </c>
      <c r="Y218" s="418" t="s">
        <v>3865</v>
      </c>
      <c r="Z218" s="418" t="s">
        <v>3865</v>
      </c>
      <c r="AA218" s="418" t="s">
        <v>3865</v>
      </c>
      <c r="AB218" s="418" t="s">
        <v>3865</v>
      </c>
      <c r="AC218" s="418" t="s">
        <v>3865</v>
      </c>
      <c r="AD218" s="418" t="s">
        <v>3865</v>
      </c>
      <c r="AE218" s="418" t="s">
        <v>3865</v>
      </c>
      <c r="AF218" s="418" t="s">
        <v>3865</v>
      </c>
      <c r="AG218" s="418" t="s">
        <v>3865</v>
      </c>
      <c r="AH218" s="418" t="s">
        <v>4525</v>
      </c>
      <c r="AI218" s="418" t="s">
        <v>4526</v>
      </c>
      <c r="AJ218" s="418" t="s">
        <v>4527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34</v>
      </c>
      <c r="B219" s="104" t="s">
        <v>4528</v>
      </c>
      <c r="C219" s="390" t="s">
        <v>4529</v>
      </c>
      <c r="D219" s="299">
        <v>5975647</v>
      </c>
      <c r="E219" s="293" t="s">
        <v>19</v>
      </c>
      <c r="F219" s="293" t="s">
        <v>124</v>
      </c>
      <c r="G219" s="293" t="s">
        <v>404</v>
      </c>
      <c r="H219" s="299" t="str">
        <f>IFERROR(VLOOKUP(G219,'Cadastro de assessores'!A:B,2,FALSE),"Não Cadastrado")</f>
        <v>18009</v>
      </c>
      <c r="I219" s="299"/>
      <c r="J219" s="29" t="s">
        <v>3855</v>
      </c>
      <c r="K219" s="292" t="s">
        <v>227</v>
      </c>
      <c r="L219" s="415">
        <v>44403</v>
      </c>
      <c r="M219" s="415">
        <v>44405</v>
      </c>
      <c r="N219" s="292"/>
      <c r="O219" s="292" t="s">
        <v>3862</v>
      </c>
      <c r="P219" s="392">
        <v>1.4999999999999999E-2</v>
      </c>
      <c r="Q219" s="168"/>
      <c r="R219" s="417"/>
      <c r="S219" s="292" t="str">
        <f t="shared" si="21"/>
        <v>Não Qualificado</v>
      </c>
      <c r="T219" s="299" t="s">
        <v>220</v>
      </c>
      <c r="U219" s="299" t="s">
        <v>3913</v>
      </c>
      <c r="V219" s="299" t="s">
        <v>112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34</v>
      </c>
      <c r="B220" s="104" t="s">
        <v>4530</v>
      </c>
      <c r="C220" s="88" t="s">
        <v>4531</v>
      </c>
      <c r="D220" s="7">
        <v>7000733</v>
      </c>
      <c r="E220" s="9" t="s">
        <v>19</v>
      </c>
      <c r="F220" s="9" t="s">
        <v>124</v>
      </c>
      <c r="G220" s="9" t="s">
        <v>404</v>
      </c>
      <c r="H220" s="7" t="str">
        <f>IFERROR(VLOOKUP(G220,'Cadastro de assessores'!A:B,2,FALSE),"Não Cadastrado")</f>
        <v>18009</v>
      </c>
      <c r="I220" s="7"/>
      <c r="J220" s="29" t="s">
        <v>3855</v>
      </c>
      <c r="K220" s="202" t="s">
        <v>227</v>
      </c>
      <c r="L220" s="453">
        <v>44712</v>
      </c>
      <c r="M220" s="232">
        <v>44712</v>
      </c>
      <c r="N220" s="6"/>
      <c r="O220" s="6" t="s">
        <v>4532</v>
      </c>
      <c r="P220" s="31">
        <v>1.2E-2</v>
      </c>
      <c r="Q220" s="454" t="s">
        <v>4533</v>
      </c>
      <c r="R220" s="256"/>
      <c r="S220" s="6" t="str">
        <f t="shared" si="21"/>
        <v/>
      </c>
      <c r="T220" s="6" t="s">
        <v>264</v>
      </c>
      <c r="U220" s="7" t="s">
        <v>4534</v>
      </c>
      <c r="V220" s="7" t="s">
        <v>124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5"/>
      <c r="AU220" s="35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34</v>
      </c>
      <c r="B221" s="104" t="s">
        <v>4530</v>
      </c>
      <c r="C221" s="390" t="s">
        <v>4535</v>
      </c>
      <c r="D221" s="299">
        <v>9020656</v>
      </c>
      <c r="E221" s="293" t="s">
        <v>19</v>
      </c>
      <c r="F221" s="293" t="s">
        <v>124</v>
      </c>
      <c r="G221" s="9" t="s">
        <v>404</v>
      </c>
      <c r="H221" s="293" t="str">
        <f>IFERROR(VLOOKUP(G221,'Cadastro de assessores'!A:B,2,FALSE),"Não Cadastrado")</f>
        <v>18009</v>
      </c>
      <c r="I221" s="293"/>
      <c r="J221" s="29" t="s">
        <v>3855</v>
      </c>
      <c r="K221" s="293" t="s">
        <v>239</v>
      </c>
      <c r="L221" s="457">
        <v>44845</v>
      </c>
      <c r="M221" s="457">
        <v>44858</v>
      </c>
      <c r="N221" s="426"/>
      <c r="O221" s="426" t="s">
        <v>3872</v>
      </c>
      <c r="P221" s="428">
        <v>7.0000000000000001E-3</v>
      </c>
      <c r="Q221" s="168" t="s">
        <v>4536</v>
      </c>
      <c r="R221" s="417"/>
      <c r="S221" s="292" t="str">
        <f t="shared" si="21"/>
        <v/>
      </c>
      <c r="T221" s="299" t="s">
        <v>220</v>
      </c>
      <c r="U221" s="292" t="s">
        <v>3908</v>
      </c>
      <c r="V221" s="292" t="s">
        <v>124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34</v>
      </c>
      <c r="B222" s="104" t="s">
        <v>4537</v>
      </c>
      <c r="C222" s="122" t="s">
        <v>4538</v>
      </c>
      <c r="D222" s="292">
        <v>4550654</v>
      </c>
      <c r="E222" s="292" t="s">
        <v>110</v>
      </c>
      <c r="F222" s="292" t="s">
        <v>38</v>
      </c>
      <c r="G222" s="292" t="s">
        <v>4539</v>
      </c>
      <c r="H222" s="292" t="str">
        <f>IFERROR(VLOOKUP(G222,'Cadastro de assessores'!A:B,2,FALSE),"Não Cadastrado")</f>
        <v>14244</v>
      </c>
      <c r="I222" s="292"/>
      <c r="J222" s="29" t="s">
        <v>218</v>
      </c>
      <c r="K222" s="292" t="s">
        <v>3861</v>
      </c>
      <c r="L222" s="419">
        <v>44160</v>
      </c>
      <c r="M222" s="419">
        <v>44160</v>
      </c>
      <c r="N222" s="387">
        <v>44270</v>
      </c>
      <c r="O222" s="292" t="s">
        <v>3856</v>
      </c>
      <c r="P222" s="388">
        <v>0.02</v>
      </c>
      <c r="Q222" s="420" t="s">
        <v>4540</v>
      </c>
      <c r="R222" s="417"/>
      <c r="S222" s="292" t="str">
        <f t="shared" si="21"/>
        <v/>
      </c>
      <c r="T222" s="299" t="s">
        <v>220</v>
      </c>
      <c r="U222" s="292" t="s">
        <v>3878</v>
      </c>
      <c r="V222" s="292" t="s">
        <v>38</v>
      </c>
      <c r="W222" s="418" t="s">
        <v>3865</v>
      </c>
      <c r="X222" s="418" t="s">
        <v>3865</v>
      </c>
      <c r="Y222" s="418" t="s">
        <v>3865</v>
      </c>
      <c r="Z222" s="418" t="s">
        <v>3865</v>
      </c>
      <c r="AA222" s="418" t="s">
        <v>3865</v>
      </c>
      <c r="AB222" s="418" t="s">
        <v>3865</v>
      </c>
      <c r="AC222" s="418" t="s">
        <v>3865</v>
      </c>
      <c r="AD222" s="418" t="s">
        <v>3865</v>
      </c>
      <c r="AE222" s="418" t="s">
        <v>3865</v>
      </c>
      <c r="AF222" s="418" t="s">
        <v>3865</v>
      </c>
      <c r="AG222" s="418" t="s">
        <v>3865</v>
      </c>
      <c r="AH222" s="418" t="s">
        <v>3865</v>
      </c>
      <c r="AI222" s="418" t="s">
        <v>3865</v>
      </c>
      <c r="AJ222" s="418" t="s">
        <v>4541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3007</v>
      </c>
      <c r="BE222" s="339" t="s">
        <v>3007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34</v>
      </c>
      <c r="B223" s="104" t="s">
        <v>4542</v>
      </c>
      <c r="C223" s="122" t="s">
        <v>4543</v>
      </c>
      <c r="D223" s="292">
        <v>3939462</v>
      </c>
      <c r="E223" s="292" t="s">
        <v>2998</v>
      </c>
      <c r="F223" s="292" t="s">
        <v>38</v>
      </c>
      <c r="G223" s="292" t="s">
        <v>2998</v>
      </c>
      <c r="H223" s="292" t="str">
        <f>IFERROR(VLOOKUP(G223,'Cadastro de assessores'!A:B,2,FALSE),"Não Cadastrado")</f>
        <v>18986</v>
      </c>
      <c r="I223" s="292"/>
      <c r="J223" s="29" t="s">
        <v>218</v>
      </c>
      <c r="K223" s="292" t="s">
        <v>3861</v>
      </c>
      <c r="L223" s="387">
        <v>43901</v>
      </c>
      <c r="M223" s="387">
        <v>43901</v>
      </c>
      <c r="N223" s="419">
        <v>44519</v>
      </c>
      <c r="O223" s="292" t="s">
        <v>3856</v>
      </c>
      <c r="P223" s="388">
        <v>1.4999999999999999E-2</v>
      </c>
      <c r="Q223" s="420" t="s">
        <v>4544</v>
      </c>
      <c r="R223" s="417"/>
      <c r="S223" s="292" t="str">
        <f t="shared" si="21"/>
        <v>Não Qualificado</v>
      </c>
      <c r="T223" s="299" t="s">
        <v>220</v>
      </c>
      <c r="U223" s="292" t="s">
        <v>3864</v>
      </c>
      <c r="V223" s="292" t="s">
        <v>38</v>
      </c>
      <c r="W223" s="418" t="s">
        <v>3865</v>
      </c>
      <c r="X223" s="418" t="s">
        <v>3865</v>
      </c>
      <c r="Y223" s="418" t="s">
        <v>3865</v>
      </c>
      <c r="Z223" s="418" t="s">
        <v>3865</v>
      </c>
      <c r="AA223" s="418" t="s">
        <v>4545</v>
      </c>
      <c r="AB223" s="418" t="s">
        <v>4546</v>
      </c>
      <c r="AC223" s="418" t="s">
        <v>4547</v>
      </c>
      <c r="AD223" s="418" t="s">
        <v>4548</v>
      </c>
      <c r="AE223" s="418" t="s">
        <v>4549</v>
      </c>
      <c r="AF223" s="418" t="s">
        <v>4550</v>
      </c>
      <c r="AG223" s="418" t="s">
        <v>4551</v>
      </c>
      <c r="AH223" s="418" t="s">
        <v>4552</v>
      </c>
      <c r="AI223" s="418" t="s">
        <v>4553</v>
      </c>
      <c r="AJ223" s="418" t="s">
        <v>4554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3007</v>
      </c>
      <c r="BE223" s="339" t="s">
        <v>3007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34</v>
      </c>
      <c r="B224" s="104" t="s">
        <v>4555</v>
      </c>
      <c r="C224" s="122" t="s">
        <v>4556</v>
      </c>
      <c r="D224" s="292">
        <v>4611223</v>
      </c>
      <c r="E224" s="292" t="s">
        <v>19</v>
      </c>
      <c r="F224" s="292" t="s">
        <v>38</v>
      </c>
      <c r="G224" s="292" t="s">
        <v>3860</v>
      </c>
      <c r="H224" s="292" t="str">
        <f>IFERROR(VLOOKUP(G224,'Cadastro de assessores'!A:B,2,FALSE),"Não Cadastrado")</f>
        <v>17679</v>
      </c>
      <c r="I224" s="292"/>
      <c r="J224" s="29" t="s">
        <v>218</v>
      </c>
      <c r="K224" s="292" t="s">
        <v>3861</v>
      </c>
      <c r="L224" s="387">
        <v>44167</v>
      </c>
      <c r="M224" s="387">
        <v>44167</v>
      </c>
      <c r="N224" s="387">
        <v>44229</v>
      </c>
      <c r="O224" s="292" t="s">
        <v>3876</v>
      </c>
      <c r="P224" s="388">
        <v>2.5000000000000001E-2</v>
      </c>
      <c r="Q224" s="420" t="s">
        <v>4557</v>
      </c>
      <c r="R224" s="417"/>
      <c r="S224" s="292" t="str">
        <f t="shared" si="21"/>
        <v>Não Qualificado</v>
      </c>
      <c r="T224" s="299" t="s">
        <v>220</v>
      </c>
      <c r="U224" s="299" t="s">
        <v>4290</v>
      </c>
      <c r="V224" s="299" t="s">
        <v>3716</v>
      </c>
      <c r="W224" s="418" t="s">
        <v>3865</v>
      </c>
      <c r="X224" s="418" t="s">
        <v>3865</v>
      </c>
      <c r="Y224" s="418" t="s">
        <v>3865</v>
      </c>
      <c r="Z224" s="418" t="s">
        <v>3865</v>
      </c>
      <c r="AA224" s="418" t="s">
        <v>3865</v>
      </c>
      <c r="AB224" s="418" t="s">
        <v>3865</v>
      </c>
      <c r="AC224" s="418" t="s">
        <v>3865</v>
      </c>
      <c r="AD224" s="418" t="s">
        <v>3865</v>
      </c>
      <c r="AE224" s="418" t="s">
        <v>3865</v>
      </c>
      <c r="AF224" s="418" t="s">
        <v>3865</v>
      </c>
      <c r="AG224" s="418" t="s">
        <v>3865</v>
      </c>
      <c r="AH224" s="418" t="s">
        <v>3865</v>
      </c>
      <c r="AI224" s="418" t="s">
        <v>3865</v>
      </c>
      <c r="AJ224" s="418" t="s">
        <v>3865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3007</v>
      </c>
      <c r="BE224" s="339" t="s">
        <v>3007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34</v>
      </c>
      <c r="B225" s="104" t="s">
        <v>1417</v>
      </c>
      <c r="C225" s="441" t="s">
        <v>4558</v>
      </c>
      <c r="D225" s="422">
        <v>2427806</v>
      </c>
      <c r="E225" s="293" t="s">
        <v>19</v>
      </c>
      <c r="F225" s="293" t="s">
        <v>124</v>
      </c>
      <c r="G225" s="293" t="s">
        <v>238</v>
      </c>
      <c r="H225" s="293">
        <f>IFERROR(VLOOKUP(G225,'Cadastro de assessores'!A:B,2,FALSE),"Não Cadastrado")</f>
        <v>12331</v>
      </c>
      <c r="I225" s="293"/>
      <c r="J225" s="29" t="s">
        <v>227</v>
      </c>
      <c r="K225" s="293" t="s">
        <v>227</v>
      </c>
      <c r="L225" s="423">
        <v>44615</v>
      </c>
      <c r="M225" s="423">
        <v>44615</v>
      </c>
      <c r="N225" s="299"/>
      <c r="O225" s="299" t="s">
        <v>3862</v>
      </c>
      <c r="P225" s="392">
        <v>1.4999999999999999E-2</v>
      </c>
      <c r="Q225" s="304" t="s">
        <v>4559</v>
      </c>
      <c r="R225" s="417"/>
      <c r="S225" s="292" t="str">
        <f t="shared" si="21"/>
        <v>Não Qualificado</v>
      </c>
      <c r="T225" s="299" t="s">
        <v>220</v>
      </c>
      <c r="U225" s="292" t="s">
        <v>3908</v>
      </c>
      <c r="V225" s="292" t="s">
        <v>124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34</v>
      </c>
      <c r="B226" s="104" t="s">
        <v>3651</v>
      </c>
      <c r="C226" s="104" t="s">
        <v>4560</v>
      </c>
      <c r="D226" s="293">
        <v>4847953</v>
      </c>
      <c r="E226" s="293" t="s">
        <v>19</v>
      </c>
      <c r="F226" s="293" t="s">
        <v>38</v>
      </c>
      <c r="G226" s="293" t="s">
        <v>3146</v>
      </c>
      <c r="H226" s="293" t="str">
        <f>IFERROR(VLOOKUP(G226,'Cadastro de assessores'!A:B,2,FALSE),"Não Cadastrado")</f>
        <v>18236</v>
      </c>
      <c r="I226" s="293"/>
      <c r="J226" s="29" t="s">
        <v>227</v>
      </c>
      <c r="K226" s="293" t="s">
        <v>227</v>
      </c>
      <c r="L226" s="415">
        <v>44294</v>
      </c>
      <c r="M226" s="415">
        <v>44294</v>
      </c>
      <c r="N226" s="292"/>
      <c r="O226" s="292" t="s">
        <v>4561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264</v>
      </c>
      <c r="U226" s="292" t="s">
        <v>3883</v>
      </c>
      <c r="V226" s="292" t="s">
        <v>38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3220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34</v>
      </c>
      <c r="B227" s="104" t="s">
        <v>4562</v>
      </c>
      <c r="C227" s="441" t="s">
        <v>4563</v>
      </c>
      <c r="D227" s="299">
        <v>3029846</v>
      </c>
      <c r="E227" s="293" t="s">
        <v>19</v>
      </c>
      <c r="F227" s="293" t="s">
        <v>124</v>
      </c>
      <c r="G227" s="293" t="s">
        <v>4201</v>
      </c>
      <c r="H227" s="293" t="str">
        <f>IFERROR(VLOOKUP(G227,'Cadastro de assessores'!A:B,2,FALSE),"Não Cadastrado")</f>
        <v>14294</v>
      </c>
      <c r="I227" s="293"/>
      <c r="J227" s="29" t="s">
        <v>239</v>
      </c>
      <c r="K227" s="292" t="s">
        <v>227</v>
      </c>
      <c r="L227" s="415">
        <v>44460</v>
      </c>
      <c r="M227" s="415">
        <v>44469</v>
      </c>
      <c r="N227" s="299"/>
      <c r="O227" s="299" t="s">
        <v>3856</v>
      </c>
      <c r="P227" s="428">
        <v>0.02</v>
      </c>
      <c r="Q227" s="168" t="s">
        <v>4564</v>
      </c>
      <c r="R227" s="417"/>
      <c r="S227" s="292" t="str">
        <f t="shared" si="21"/>
        <v>Não Qualificado</v>
      </c>
      <c r="T227" s="299" t="s">
        <v>220</v>
      </c>
      <c r="U227" s="299" t="s">
        <v>4565</v>
      </c>
      <c r="V227" s="299" t="s">
        <v>31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3007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34</v>
      </c>
      <c r="B228" s="104" t="s">
        <v>1420</v>
      </c>
      <c r="C228" s="122" t="s">
        <v>1418</v>
      </c>
      <c r="D228" s="292">
        <v>4793812</v>
      </c>
      <c r="E228" s="293" t="s">
        <v>19</v>
      </c>
      <c r="F228" s="293" t="s">
        <v>38</v>
      </c>
      <c r="G228" s="293" t="s">
        <v>39</v>
      </c>
      <c r="H228" s="293">
        <f>IFERROR(VLOOKUP(G228,'Cadastro de assessores'!A:B,2,FALSE),"Não Cadastrado")</f>
        <v>12344</v>
      </c>
      <c r="I228" s="293"/>
      <c r="J228" s="29" t="s">
        <v>3855</v>
      </c>
      <c r="K228" s="293" t="s">
        <v>227</v>
      </c>
      <c r="L228" s="415">
        <v>44217</v>
      </c>
      <c r="M228" s="415">
        <v>44217</v>
      </c>
      <c r="N228" s="292"/>
      <c r="O228" s="292" t="s">
        <v>4399</v>
      </c>
      <c r="P228" s="388">
        <v>2E-3</v>
      </c>
      <c r="Q228" s="420" t="s">
        <v>4566</v>
      </c>
      <c r="R228" s="417"/>
      <c r="S228" s="292" t="str">
        <f t="shared" si="21"/>
        <v>Não Qualificado</v>
      </c>
      <c r="T228" s="292" t="s">
        <v>264</v>
      </c>
      <c r="U228" s="292" t="s">
        <v>3883</v>
      </c>
      <c r="V228" s="292" t="s">
        <v>38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34</v>
      </c>
      <c r="B229" s="104" t="s">
        <v>1420</v>
      </c>
      <c r="C229" s="122" t="s">
        <v>1418</v>
      </c>
      <c r="D229" s="292">
        <v>4783402</v>
      </c>
      <c r="E229" s="293" t="s">
        <v>19</v>
      </c>
      <c r="F229" s="293" t="s">
        <v>38</v>
      </c>
      <c r="G229" s="293" t="s">
        <v>39</v>
      </c>
      <c r="H229" s="293">
        <f>IFERROR(VLOOKUP(G229,'Cadastro de assessores'!A:B,2,FALSE),"Não Cadastrado")</f>
        <v>12344</v>
      </c>
      <c r="I229" s="293"/>
      <c r="J229" s="29" t="s">
        <v>3855</v>
      </c>
      <c r="K229" s="292" t="s">
        <v>227</v>
      </c>
      <c r="L229" s="415">
        <v>44218</v>
      </c>
      <c r="M229" s="415">
        <v>44218</v>
      </c>
      <c r="N229" s="292"/>
      <c r="O229" s="292" t="s">
        <v>3862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264</v>
      </c>
      <c r="U229" s="292" t="s">
        <v>3883</v>
      </c>
      <c r="V229" s="292" t="s">
        <v>38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34</v>
      </c>
      <c r="B230" s="104" t="s">
        <v>1423</v>
      </c>
      <c r="C230" s="390" t="s">
        <v>4567</v>
      </c>
      <c r="D230" s="422">
        <v>8392987</v>
      </c>
      <c r="E230" s="293" t="s">
        <v>19</v>
      </c>
      <c r="F230" s="293" t="s">
        <v>38</v>
      </c>
      <c r="G230" s="293" t="s">
        <v>39</v>
      </c>
      <c r="H230" s="293">
        <f>IFERROR(VLOOKUP(G230,'Cadastro de assessores'!A:B,2,FALSE),"Não Cadastrado")</f>
        <v>12344</v>
      </c>
      <c r="I230" s="293"/>
      <c r="J230" s="29" t="s">
        <v>3855</v>
      </c>
      <c r="K230" s="293" t="s">
        <v>227</v>
      </c>
      <c r="L230" s="415">
        <v>44669</v>
      </c>
      <c r="M230" s="415">
        <v>44670</v>
      </c>
      <c r="N230" s="299"/>
      <c r="O230" s="299" t="s">
        <v>3869</v>
      </c>
      <c r="P230" s="388">
        <v>7.0000000000000001E-3</v>
      </c>
      <c r="Q230" s="311" t="s">
        <v>4568</v>
      </c>
      <c r="R230" s="417"/>
      <c r="S230" s="292" t="str">
        <f t="shared" si="21"/>
        <v/>
      </c>
      <c r="T230" s="292" t="s">
        <v>220</v>
      </c>
      <c r="U230" s="292" t="s">
        <v>3883</v>
      </c>
      <c r="V230" s="292" t="s">
        <v>38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34</v>
      </c>
      <c r="B231" s="104" t="s">
        <v>4569</v>
      </c>
      <c r="C231" s="390" t="s">
        <v>4570</v>
      </c>
      <c r="D231" s="293">
        <v>4423520</v>
      </c>
      <c r="E231" s="293" t="s">
        <v>19</v>
      </c>
      <c r="F231" s="293" t="s">
        <v>38</v>
      </c>
      <c r="G231" s="293" t="s">
        <v>3232</v>
      </c>
      <c r="H231" s="293" t="str">
        <f>IFERROR(VLOOKUP(G231,'Cadastro de assessores'!A:B,2,FALSE),"Não Cadastrado")</f>
        <v>13444</v>
      </c>
      <c r="I231" s="293"/>
      <c r="J231" s="29" t="s">
        <v>227</v>
      </c>
      <c r="K231" s="293" t="s">
        <v>227</v>
      </c>
      <c r="L231" s="415">
        <v>44372</v>
      </c>
      <c r="M231" s="415">
        <v>44372</v>
      </c>
      <c r="N231" s="299"/>
      <c r="O231" s="299" t="s">
        <v>4086</v>
      </c>
      <c r="P231" s="388">
        <v>0.02</v>
      </c>
      <c r="Q231" s="311"/>
      <c r="R231" s="417"/>
      <c r="S231" s="292" t="str">
        <f t="shared" si="21"/>
        <v/>
      </c>
      <c r="T231" s="299" t="s">
        <v>264</v>
      </c>
      <c r="U231" s="299" t="s">
        <v>4087</v>
      </c>
      <c r="V231" s="299" t="s">
        <v>31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34</v>
      </c>
      <c r="B232" s="104" t="s">
        <v>1426</v>
      </c>
      <c r="C232" s="122" t="s">
        <v>1424</v>
      </c>
      <c r="D232" s="292">
        <v>8765907</v>
      </c>
      <c r="E232" s="292" t="s">
        <v>19</v>
      </c>
      <c r="F232" s="292" t="s">
        <v>124</v>
      </c>
      <c r="G232" s="292" t="s">
        <v>244</v>
      </c>
      <c r="H232" s="293" t="str">
        <f>IFERROR(VLOOKUP(G232,'Cadastro de assessores'!A:B,2,FALSE),"Não Cadastrado")</f>
        <v>18890</v>
      </c>
      <c r="I232" s="293"/>
      <c r="J232" s="29" t="s">
        <v>3855</v>
      </c>
      <c r="K232" s="292" t="s">
        <v>227</v>
      </c>
      <c r="L232" s="387">
        <v>44721</v>
      </c>
      <c r="M232" s="387">
        <v>44727</v>
      </c>
      <c r="N232" s="387"/>
      <c r="O232" s="292" t="s">
        <v>3872</v>
      </c>
      <c r="P232" s="388">
        <v>1.2E-2</v>
      </c>
      <c r="Q232" s="420" t="s">
        <v>4571</v>
      </c>
      <c r="R232" s="417"/>
      <c r="S232" s="292"/>
      <c r="T232" s="292" t="s">
        <v>220</v>
      </c>
      <c r="U232" s="292" t="s">
        <v>3908</v>
      </c>
      <c r="V232" s="292" t="s">
        <v>124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34</v>
      </c>
      <c r="B233" s="104" t="s">
        <v>4572</v>
      </c>
      <c r="C233" s="441" t="s">
        <v>4573</v>
      </c>
      <c r="D233" s="293">
        <v>6519491</v>
      </c>
      <c r="E233" s="293" t="s">
        <v>19</v>
      </c>
      <c r="F233" s="293" t="s">
        <v>124</v>
      </c>
      <c r="G233" s="293" t="s">
        <v>404</v>
      </c>
      <c r="H233" s="293" t="str">
        <f>IFERROR(VLOOKUP(G233,'Cadastro de assessores'!A:B,2,FALSE),"Não Cadastrado")</f>
        <v>18009</v>
      </c>
      <c r="I233" s="293"/>
      <c r="J233" s="29" t="s">
        <v>3855</v>
      </c>
      <c r="K233" s="292" t="s">
        <v>3220</v>
      </c>
      <c r="L233" s="292" t="s">
        <v>3220</v>
      </c>
      <c r="M233" s="436" t="s">
        <v>3707</v>
      </c>
      <c r="N233" s="299"/>
      <c r="O233" s="299" t="s">
        <v>3872</v>
      </c>
      <c r="P233" s="388">
        <v>1.2E-2</v>
      </c>
      <c r="Q233" s="168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220</v>
      </c>
      <c r="U233" s="292" t="s">
        <v>4034</v>
      </c>
      <c r="V233" s="292" t="s">
        <v>124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3007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34</v>
      </c>
      <c r="B234" s="104" t="s">
        <v>4574</v>
      </c>
      <c r="C234" s="390" t="s">
        <v>4575</v>
      </c>
      <c r="D234" s="299">
        <v>3452038</v>
      </c>
      <c r="E234" s="293" t="s">
        <v>19</v>
      </c>
      <c r="F234" s="293" t="s">
        <v>124</v>
      </c>
      <c r="G234" s="299" t="s">
        <v>354</v>
      </c>
      <c r="H234" s="293" t="str">
        <f>IFERROR(VLOOKUP(G234,'Cadastro de assessores'!A:B,2,FALSE),"Não Cadastrado")</f>
        <v>17831</v>
      </c>
      <c r="I234" s="293"/>
      <c r="J234" s="29" t="s">
        <v>218</v>
      </c>
      <c r="K234" s="293" t="s">
        <v>227</v>
      </c>
      <c r="L234" s="415">
        <v>44698</v>
      </c>
      <c r="M234" s="415">
        <v>44698</v>
      </c>
      <c r="N234" s="391">
        <v>44834</v>
      </c>
      <c r="O234" s="299" t="s">
        <v>3872</v>
      </c>
      <c r="P234" s="388">
        <v>1.2E-2</v>
      </c>
      <c r="Q234" s="445" t="s">
        <v>4576</v>
      </c>
      <c r="R234" s="417"/>
      <c r="S234" s="292" t="str">
        <f t="shared" si="22"/>
        <v/>
      </c>
      <c r="T234" s="292" t="s">
        <v>220</v>
      </c>
      <c r="U234" s="292" t="s">
        <v>3908</v>
      </c>
      <c r="V234" s="292" t="s">
        <v>124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34</v>
      </c>
      <c r="B235" s="104" t="s">
        <v>1432</v>
      </c>
      <c r="C235" s="122" t="s">
        <v>1430</v>
      </c>
      <c r="D235" s="292">
        <v>4750693</v>
      </c>
      <c r="E235" s="293" t="s">
        <v>19</v>
      </c>
      <c r="F235" s="293" t="s">
        <v>38</v>
      </c>
      <c r="G235" s="293" t="s">
        <v>2587</v>
      </c>
      <c r="H235" s="293" t="str">
        <f>IFERROR(VLOOKUP(G235,'Cadastro de assessores'!A:B,2,FALSE),"Não Cadastrado")</f>
        <v>18256</v>
      </c>
      <c r="I235" s="293"/>
      <c r="J235" s="29" t="s">
        <v>3855</v>
      </c>
      <c r="K235" s="293" t="s">
        <v>227</v>
      </c>
      <c r="L235" s="415">
        <v>44228</v>
      </c>
      <c r="M235" s="415">
        <v>44166</v>
      </c>
      <c r="N235" s="292"/>
      <c r="O235" s="292" t="s">
        <v>4577</v>
      </c>
      <c r="P235" s="388">
        <v>1.2E-2</v>
      </c>
      <c r="Q235" s="420"/>
      <c r="R235" s="417"/>
      <c r="S235" s="292" t="str">
        <f t="shared" si="22"/>
        <v/>
      </c>
      <c r="T235" s="292" t="s">
        <v>220</v>
      </c>
      <c r="U235" s="292" t="s">
        <v>4276</v>
      </c>
      <c r="V235" s="292" t="s">
        <v>38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34</v>
      </c>
      <c r="B236" s="104" t="s">
        <v>4578</v>
      </c>
      <c r="C236" s="122" t="s">
        <v>4579</v>
      </c>
      <c r="D236" s="292">
        <v>4744608</v>
      </c>
      <c r="E236" s="293" t="s">
        <v>19</v>
      </c>
      <c r="F236" s="293" t="s">
        <v>38</v>
      </c>
      <c r="G236" s="293" t="s">
        <v>446</v>
      </c>
      <c r="H236" s="293">
        <f>IFERROR(VLOOKUP(G236,'Cadastro de assessores'!A:B,2,FALSE),"Não Cadastrado")</f>
        <v>12359</v>
      </c>
      <c r="I236" s="293"/>
      <c r="J236" s="29" t="s">
        <v>218</v>
      </c>
      <c r="K236" s="293" t="s">
        <v>227</v>
      </c>
      <c r="L236" s="415">
        <v>44218</v>
      </c>
      <c r="M236" s="415">
        <v>44218</v>
      </c>
      <c r="N236" s="419">
        <v>44887</v>
      </c>
      <c r="O236" s="292" t="s">
        <v>3856</v>
      </c>
      <c r="P236" s="388">
        <v>0.02</v>
      </c>
      <c r="Q236" s="420" t="s">
        <v>4580</v>
      </c>
      <c r="R236" s="417"/>
      <c r="S236" s="292" t="str">
        <f t="shared" si="22"/>
        <v/>
      </c>
      <c r="T236" s="292" t="s">
        <v>220</v>
      </c>
      <c r="U236" s="292" t="s">
        <v>3883</v>
      </c>
      <c r="V236" s="292" t="s">
        <v>38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34</v>
      </c>
      <c r="B237" s="104" t="s">
        <v>1438</v>
      </c>
      <c r="C237" s="122" t="s">
        <v>4581</v>
      </c>
      <c r="D237" s="292">
        <v>6164897</v>
      </c>
      <c r="E237" s="293" t="s">
        <v>19</v>
      </c>
      <c r="F237" s="293" t="s">
        <v>38</v>
      </c>
      <c r="G237" s="293" t="s">
        <v>446</v>
      </c>
      <c r="H237" s="293">
        <f>IFERROR(VLOOKUP(G237,'Cadastro de assessores'!A:B,2,FALSE),"Não Cadastrado")</f>
        <v>12359</v>
      </c>
      <c r="I237" s="293"/>
      <c r="J237" s="29" t="s">
        <v>3855</v>
      </c>
      <c r="K237" s="293"/>
      <c r="L237" s="415"/>
      <c r="M237" s="415">
        <v>44845</v>
      </c>
      <c r="N237" s="292"/>
      <c r="O237" s="292" t="s">
        <v>3869</v>
      </c>
      <c r="P237" s="388">
        <v>0.01</v>
      </c>
      <c r="Q237" s="420"/>
      <c r="R237" s="417"/>
      <c r="S237" s="292"/>
      <c r="T237" s="292"/>
      <c r="U237" s="292"/>
      <c r="V237" s="292" t="s">
        <v>38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34</v>
      </c>
      <c r="B238" s="104" t="s">
        <v>4582</v>
      </c>
      <c r="C238" s="122" t="s">
        <v>4583</v>
      </c>
      <c r="D238" s="292">
        <v>8424056</v>
      </c>
      <c r="E238" s="293" t="s">
        <v>110</v>
      </c>
      <c r="F238" s="293" t="s">
        <v>38</v>
      </c>
      <c r="G238" s="293" t="s">
        <v>4219</v>
      </c>
      <c r="H238" s="293">
        <f>IFERROR(VLOOKUP(G238,'Cadastro de assessores'!A:B,2,FALSE),"Não Cadastrado")</f>
        <v>12352</v>
      </c>
      <c r="I238" s="293"/>
      <c r="J238" s="29" t="s">
        <v>3855</v>
      </c>
      <c r="K238" s="293" t="s">
        <v>227</v>
      </c>
      <c r="L238" s="423">
        <v>44665</v>
      </c>
      <c r="M238" s="423">
        <v>44673</v>
      </c>
      <c r="N238" s="292"/>
      <c r="O238" s="292" t="s">
        <v>3872</v>
      </c>
      <c r="P238" s="388">
        <v>7.0000000000000001E-3</v>
      </c>
      <c r="Q238" s="168" t="s">
        <v>4584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220</v>
      </c>
      <c r="U238" s="292" t="s">
        <v>4245</v>
      </c>
      <c r="V238" s="292" t="s">
        <v>38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34</v>
      </c>
      <c r="B239" s="104" t="s">
        <v>4585</v>
      </c>
      <c r="C239" s="122" t="s">
        <v>4586</v>
      </c>
      <c r="D239" s="292">
        <v>2009210</v>
      </c>
      <c r="E239" s="293" t="s">
        <v>19</v>
      </c>
      <c r="F239" s="293" t="s">
        <v>38</v>
      </c>
      <c r="G239" s="293" t="s">
        <v>3747</v>
      </c>
      <c r="H239" s="293" t="str">
        <f>IFERROR(VLOOKUP(G239,'Cadastro de assessores'!A:B,2,FALSE),"Não Cadastrado")</f>
        <v>19352</v>
      </c>
      <c r="I239" s="293"/>
      <c r="J239" s="29" t="s">
        <v>227</v>
      </c>
      <c r="K239" s="293" t="s">
        <v>227</v>
      </c>
      <c r="L239" s="415">
        <v>43775</v>
      </c>
      <c r="M239" s="415">
        <v>43775</v>
      </c>
      <c r="N239" s="292"/>
      <c r="O239" s="292" t="s">
        <v>3876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220</v>
      </c>
      <c r="U239" s="292" t="s">
        <v>3864</v>
      </c>
      <c r="V239" s="292" t="s">
        <v>38</v>
      </c>
      <c r="W239" s="418" t="s">
        <v>4587</v>
      </c>
      <c r="X239" s="418"/>
      <c r="Y239" s="418" t="s">
        <v>4588</v>
      </c>
      <c r="Z239" s="418" t="s">
        <v>4589</v>
      </c>
      <c r="AA239" s="418" t="s">
        <v>4590</v>
      </c>
      <c r="AB239" s="418" t="s">
        <v>4591</v>
      </c>
      <c r="AC239" s="418" t="s">
        <v>4592</v>
      </c>
      <c r="AD239" s="418" t="s">
        <v>4593</v>
      </c>
      <c r="AE239" s="418" t="s">
        <v>4594</v>
      </c>
      <c r="AF239" s="418" t="s">
        <v>4595</v>
      </c>
      <c r="AG239" s="418" t="s">
        <v>4596</v>
      </c>
      <c r="AH239" s="418" t="s">
        <v>4597</v>
      </c>
      <c r="AI239" s="418" t="s">
        <v>4598</v>
      </c>
      <c r="AJ239" s="418" t="s">
        <v>4599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34</v>
      </c>
      <c r="B240" s="104" t="s">
        <v>4600</v>
      </c>
      <c r="C240" s="122" t="s">
        <v>4601</v>
      </c>
      <c r="D240" s="292">
        <v>480281</v>
      </c>
      <c r="E240" s="292" t="s">
        <v>19</v>
      </c>
      <c r="F240" s="292" t="s">
        <v>38</v>
      </c>
      <c r="G240" s="292" t="s">
        <v>4368</v>
      </c>
      <c r="H240" s="292" t="str">
        <f>IFERROR(VLOOKUP(G240,'Cadastro de assessores'!A:B,2,FALSE),"Não Cadastrado")</f>
        <v>12846</v>
      </c>
      <c r="I240" s="292"/>
      <c r="J240" s="29" t="s">
        <v>218</v>
      </c>
      <c r="K240" s="292" t="s">
        <v>3861</v>
      </c>
      <c r="L240" s="387">
        <v>44166</v>
      </c>
      <c r="M240" s="387">
        <v>44166</v>
      </c>
      <c r="N240" s="387">
        <v>44378</v>
      </c>
      <c r="O240" s="292" t="s">
        <v>3862</v>
      </c>
      <c r="P240" s="388">
        <v>5.0000000000000001E-3</v>
      </c>
      <c r="Q240" s="420" t="s">
        <v>4369</v>
      </c>
      <c r="R240" s="417"/>
      <c r="S240" s="292" t="str">
        <f t="shared" si="23"/>
        <v/>
      </c>
      <c r="T240" s="292" t="s">
        <v>220</v>
      </c>
      <c r="U240" s="292" t="s">
        <v>3899</v>
      </c>
      <c r="V240" s="292" t="s">
        <v>38</v>
      </c>
      <c r="W240" s="418" t="s">
        <v>3865</v>
      </c>
      <c r="X240" s="418" t="s">
        <v>3865</v>
      </c>
      <c r="Y240" s="418" t="s">
        <v>3865</v>
      </c>
      <c r="Z240" s="418" t="s">
        <v>3865</v>
      </c>
      <c r="AA240" s="418" t="s">
        <v>3865</v>
      </c>
      <c r="AB240" s="418" t="s">
        <v>3865</v>
      </c>
      <c r="AC240" s="418" t="s">
        <v>3865</v>
      </c>
      <c r="AD240" s="418" t="s">
        <v>3865</v>
      </c>
      <c r="AE240" s="418" t="s">
        <v>3865</v>
      </c>
      <c r="AF240" s="418" t="s">
        <v>3865</v>
      </c>
      <c r="AG240" s="418" t="s">
        <v>3865</v>
      </c>
      <c r="AH240" s="418" t="s">
        <v>3865</v>
      </c>
      <c r="AI240" s="418" t="s">
        <v>3865</v>
      </c>
      <c r="AJ240" s="418" t="s">
        <v>3865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3007</v>
      </c>
      <c r="BE240" s="339" t="s">
        <v>3007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34</v>
      </c>
      <c r="B241" s="104" t="s">
        <v>1459</v>
      </c>
      <c r="C241" s="122" t="s">
        <v>4602</v>
      </c>
      <c r="D241" s="422">
        <v>9183025</v>
      </c>
      <c r="E241" s="293" t="s">
        <v>19</v>
      </c>
      <c r="F241" s="293" t="s">
        <v>124</v>
      </c>
      <c r="G241" s="293" t="s">
        <v>244</v>
      </c>
      <c r="H241" s="292" t="str">
        <f>IFERROR(VLOOKUP(G241,'Cadastro de assessores'!A:B,2,FALSE),"Não Cadastrado")</f>
        <v>18890</v>
      </c>
      <c r="I241" s="292"/>
      <c r="J241" s="29" t="s">
        <v>3855</v>
      </c>
      <c r="K241" s="426" t="s">
        <v>239</v>
      </c>
      <c r="L241" s="426" t="s">
        <v>3220</v>
      </c>
      <c r="M241" s="429">
        <v>44806</v>
      </c>
      <c r="N241" s="292"/>
      <c r="O241" s="292" t="s">
        <v>3872</v>
      </c>
      <c r="P241" s="388">
        <v>1.2E-2</v>
      </c>
      <c r="Q241" s="420" t="s">
        <v>3975</v>
      </c>
      <c r="R241" s="417"/>
      <c r="S241" s="292"/>
      <c r="T241" s="292"/>
      <c r="U241" s="292"/>
      <c r="V241" s="292" t="s">
        <v>124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34</v>
      </c>
      <c r="B242" s="104" t="s">
        <v>1467</v>
      </c>
      <c r="C242" s="122" t="s">
        <v>4603</v>
      </c>
      <c r="D242" s="422">
        <v>2278886</v>
      </c>
      <c r="E242" s="293" t="s">
        <v>19</v>
      </c>
      <c r="F242" s="293" t="s">
        <v>124</v>
      </c>
      <c r="G242" s="293" t="s">
        <v>2106</v>
      </c>
      <c r="H242" s="293"/>
      <c r="I242" s="293"/>
      <c r="J242" s="29" t="s">
        <v>3855</v>
      </c>
      <c r="K242" s="293"/>
      <c r="L242" s="429"/>
      <c r="M242" s="415">
        <v>44950</v>
      </c>
      <c r="N242" s="292"/>
      <c r="O242" s="292" t="s">
        <v>3856</v>
      </c>
      <c r="P242" s="388">
        <v>0.02</v>
      </c>
      <c r="Q242" s="420"/>
      <c r="R242" s="417"/>
      <c r="S242" s="292"/>
      <c r="T242" s="292"/>
      <c r="U242" s="292"/>
      <c r="V242" s="292" t="s">
        <v>1313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34</v>
      </c>
      <c r="B243" s="104" t="s">
        <v>3315</v>
      </c>
      <c r="C243" s="122" t="s">
        <v>3313</v>
      </c>
      <c r="D243" s="422">
        <v>4064668</v>
      </c>
      <c r="E243" s="293" t="s">
        <v>19</v>
      </c>
      <c r="F243" s="293" t="s">
        <v>38</v>
      </c>
      <c r="G243" s="293" t="s">
        <v>164</v>
      </c>
      <c r="H243" s="293" t="str">
        <f>IFERROR(VLOOKUP(G243,'Cadastro de assessores'!A:B,2,FALSE),"Não Cadastrado")</f>
        <v>18836</v>
      </c>
      <c r="I243" s="293"/>
      <c r="J243" s="29" t="s">
        <v>227</v>
      </c>
      <c r="K243" s="293" t="s">
        <v>227</v>
      </c>
      <c r="L243" s="429">
        <v>44277</v>
      </c>
      <c r="M243" s="429">
        <v>44285</v>
      </c>
      <c r="N243" s="292"/>
      <c r="O243" s="292" t="s">
        <v>3862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220</v>
      </c>
      <c r="U243" s="292" t="s">
        <v>4116</v>
      </c>
      <c r="V243" s="292" t="s">
        <v>955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34</v>
      </c>
      <c r="B244" s="104" t="s">
        <v>4604</v>
      </c>
      <c r="C244" s="122" t="s">
        <v>4605</v>
      </c>
      <c r="D244" s="434">
        <v>6113871</v>
      </c>
      <c r="E244" s="293" t="s">
        <v>19</v>
      </c>
      <c r="F244" s="293" t="s">
        <v>124</v>
      </c>
      <c r="G244" s="293" t="s">
        <v>404</v>
      </c>
      <c r="H244" s="293"/>
      <c r="I244" s="293"/>
      <c r="J244" s="29" t="s">
        <v>3855</v>
      </c>
      <c r="K244" s="292"/>
      <c r="L244" s="416"/>
      <c r="M244" s="416">
        <v>44916</v>
      </c>
      <c r="N244" s="292"/>
      <c r="O244" s="292" t="s">
        <v>3862</v>
      </c>
      <c r="P244" s="388">
        <v>1.4999999999999999E-2</v>
      </c>
      <c r="Q244" s="440"/>
      <c r="R244" s="417"/>
      <c r="S244" s="292"/>
      <c r="T244" s="292"/>
      <c r="U244" s="292"/>
      <c r="V244" s="292" t="s">
        <v>873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34</v>
      </c>
      <c r="B245" s="104" t="s">
        <v>4606</v>
      </c>
      <c r="C245" s="122" t="s">
        <v>4607</v>
      </c>
      <c r="D245" s="292">
        <v>4416789</v>
      </c>
      <c r="E245" s="293" t="s">
        <v>110</v>
      </c>
      <c r="F245" s="293" t="s">
        <v>38</v>
      </c>
      <c r="G245" s="293" t="s">
        <v>1740</v>
      </c>
      <c r="H245" s="293" t="str">
        <f>IFERROR(VLOOKUP(G245,'Cadastro de assessores'!A:B,2,FALSE),"Não Cadastrado")</f>
        <v>17243</v>
      </c>
      <c r="I245" s="293"/>
      <c r="J245" s="29" t="s">
        <v>3855</v>
      </c>
      <c r="K245" s="292" t="s">
        <v>239</v>
      </c>
      <c r="L245" s="416">
        <v>44127</v>
      </c>
      <c r="M245" s="416">
        <v>44130</v>
      </c>
      <c r="N245" s="292"/>
      <c r="O245" s="292" t="s">
        <v>3862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220</v>
      </c>
      <c r="U245" s="292" t="s">
        <v>3883</v>
      </c>
      <c r="V245" s="292" t="s">
        <v>38</v>
      </c>
      <c r="W245" s="418" t="s">
        <v>3865</v>
      </c>
      <c r="X245" s="418" t="s">
        <v>3865</v>
      </c>
      <c r="Y245" s="418" t="s">
        <v>3865</v>
      </c>
      <c r="Z245" s="418" t="s">
        <v>3865</v>
      </c>
      <c r="AA245" s="418" t="s">
        <v>3865</v>
      </c>
      <c r="AB245" s="418" t="s">
        <v>3865</v>
      </c>
      <c r="AC245" s="418" t="s">
        <v>3865</v>
      </c>
      <c r="AD245" s="418" t="s">
        <v>3865</v>
      </c>
      <c r="AE245" s="418" t="s">
        <v>3865</v>
      </c>
      <c r="AF245" s="418" t="s">
        <v>3865</v>
      </c>
      <c r="AG245" s="418" t="s">
        <v>3865</v>
      </c>
      <c r="AH245" s="418" t="s">
        <v>3865</v>
      </c>
      <c r="AI245" s="418" t="s">
        <v>4608</v>
      </c>
      <c r="AJ245" s="418" t="s">
        <v>4609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34</v>
      </c>
      <c r="B246" s="104" t="s">
        <v>4610</v>
      </c>
      <c r="C246" s="441" t="s">
        <v>4611</v>
      </c>
      <c r="D246" s="293">
        <v>522223</v>
      </c>
      <c r="E246" s="293" t="s">
        <v>19</v>
      </c>
      <c r="F246" s="293" t="s">
        <v>124</v>
      </c>
      <c r="G246" s="293" t="s">
        <v>238</v>
      </c>
      <c r="H246" s="293">
        <f>IFERROR(VLOOKUP(G246,'Cadastro de assessores'!A:B,2,FALSE),"Não Cadastrado")</f>
        <v>12331</v>
      </c>
      <c r="I246" s="293"/>
      <c r="J246" s="29" t="s">
        <v>3855</v>
      </c>
      <c r="K246" s="292" t="s">
        <v>239</v>
      </c>
      <c r="L246" s="439" t="s">
        <v>3220</v>
      </c>
      <c r="M246" s="423">
        <v>44816</v>
      </c>
      <c r="N246" s="299"/>
      <c r="O246" s="299" t="s">
        <v>3872</v>
      </c>
      <c r="P246" s="388">
        <v>1.2E-2</v>
      </c>
      <c r="Q246" s="311" t="s">
        <v>4612</v>
      </c>
      <c r="R246" s="417"/>
      <c r="S246" s="292"/>
      <c r="T246" s="292"/>
      <c r="U246" s="292"/>
      <c r="V246" s="292" t="s">
        <v>124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34</v>
      </c>
      <c r="B247" s="104" t="s">
        <v>1475</v>
      </c>
      <c r="C247" s="441" t="s">
        <v>4613</v>
      </c>
      <c r="D247" s="293">
        <v>6852608</v>
      </c>
      <c r="E247" s="293" t="s">
        <v>19</v>
      </c>
      <c r="F247" s="293" t="s">
        <v>124</v>
      </c>
      <c r="G247" s="293" t="s">
        <v>404</v>
      </c>
      <c r="H247" s="293" t="str">
        <f>IFERROR(VLOOKUP(G247,'Cadastro de assessores'!A:B,2,FALSE),"Não Cadastrado")</f>
        <v>18009</v>
      </c>
      <c r="I247" s="293"/>
      <c r="J247" s="29" t="s">
        <v>3855</v>
      </c>
      <c r="K247" s="293" t="s">
        <v>227</v>
      </c>
      <c r="L247" s="423">
        <v>44736</v>
      </c>
      <c r="M247" s="423">
        <v>44739</v>
      </c>
      <c r="N247" s="299"/>
      <c r="O247" s="299" t="s">
        <v>3869</v>
      </c>
      <c r="P247" s="388">
        <v>7.0000000000000001E-3</v>
      </c>
      <c r="Q247" s="168" t="s">
        <v>4614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220</v>
      </c>
      <c r="U247" s="292" t="s">
        <v>4034</v>
      </c>
      <c r="V247" s="292" t="s">
        <v>124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3007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34</v>
      </c>
      <c r="B248" s="104" t="s">
        <v>3329</v>
      </c>
      <c r="C248" s="122" t="s">
        <v>3328</v>
      </c>
      <c r="D248" s="293">
        <v>4898136</v>
      </c>
      <c r="E248" s="293" t="s">
        <v>2998</v>
      </c>
      <c r="F248" s="293" t="s">
        <v>38</v>
      </c>
      <c r="G248" s="293" t="s">
        <v>2998</v>
      </c>
      <c r="H248" s="293" t="str">
        <f>IFERROR(VLOOKUP(G248,'Cadastro de assessores'!A:B,2,FALSE),"Não Cadastrado")</f>
        <v>18986</v>
      </c>
      <c r="I248" s="293"/>
      <c r="J248" s="29" t="s">
        <v>3855</v>
      </c>
      <c r="K248" s="293" t="s">
        <v>227</v>
      </c>
      <c r="L248" s="415">
        <v>44257</v>
      </c>
      <c r="M248" s="415">
        <v>44263</v>
      </c>
      <c r="N248" s="292"/>
      <c r="O248" s="292" t="s">
        <v>3872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220</v>
      </c>
      <c r="U248" s="292" t="s">
        <v>3864</v>
      </c>
      <c r="V248" s="292" t="s">
        <v>38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34</v>
      </c>
      <c r="B249" s="104" t="s">
        <v>1496</v>
      </c>
      <c r="C249" s="441" t="s">
        <v>4615</v>
      </c>
      <c r="D249" s="422">
        <v>447631</v>
      </c>
      <c r="E249" s="293" t="s">
        <v>19</v>
      </c>
      <c r="F249" s="293" t="s">
        <v>124</v>
      </c>
      <c r="G249" s="293" t="s">
        <v>244</v>
      </c>
      <c r="H249" s="293" t="str">
        <f>IFERROR(VLOOKUP(G249,'Cadastro de assessores'!A:B,2,FALSE),"Não Cadastrado")</f>
        <v>18890</v>
      </c>
      <c r="I249" s="293"/>
      <c r="J249" s="29" t="s">
        <v>3855</v>
      </c>
      <c r="K249" s="293" t="s">
        <v>227</v>
      </c>
      <c r="L249" s="391">
        <v>44476</v>
      </c>
      <c r="M249" s="391">
        <v>44473</v>
      </c>
      <c r="N249" s="299"/>
      <c r="O249" s="299" t="s">
        <v>3862</v>
      </c>
      <c r="P249" s="388">
        <v>1.4999999999999999E-2</v>
      </c>
      <c r="Q249" s="168" t="s">
        <v>3975</v>
      </c>
      <c r="R249" s="417"/>
      <c r="S249" s="292" t="str">
        <f t="shared" si="24"/>
        <v/>
      </c>
      <c r="T249" s="292" t="s">
        <v>220</v>
      </c>
      <c r="U249" s="292" t="s">
        <v>4034</v>
      </c>
      <c r="V249" s="292" t="s">
        <v>124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34</v>
      </c>
      <c r="B250" s="104" t="s">
        <v>4616</v>
      </c>
      <c r="C250" s="122" t="s">
        <v>4617</v>
      </c>
      <c r="D250" s="292">
        <v>4396977</v>
      </c>
      <c r="E250" s="293" t="s">
        <v>19</v>
      </c>
      <c r="F250" s="293" t="s">
        <v>38</v>
      </c>
      <c r="G250" s="293" t="s">
        <v>164</v>
      </c>
      <c r="H250" s="293" t="str">
        <f>IFERROR(VLOOKUP(G250,'Cadastro de assessores'!A:B,2,FALSE),"Não Cadastrado")</f>
        <v>18836</v>
      </c>
      <c r="I250" s="293"/>
      <c r="J250" s="29" t="s">
        <v>3855</v>
      </c>
      <c r="K250" s="292" t="s">
        <v>239</v>
      </c>
      <c r="L250" s="415">
        <v>44078</v>
      </c>
      <c r="M250" s="415">
        <v>44085</v>
      </c>
      <c r="N250" s="292"/>
      <c r="O250" s="292" t="s">
        <v>3856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220</v>
      </c>
      <c r="U250" s="292" t="s">
        <v>4618</v>
      </c>
      <c r="V250" s="292" t="s">
        <v>31</v>
      </c>
      <c r="W250" s="418" t="s">
        <v>3865</v>
      </c>
      <c r="X250" s="418" t="s">
        <v>3865</v>
      </c>
      <c r="Y250" s="418" t="s">
        <v>3865</v>
      </c>
      <c r="Z250" s="418" t="s">
        <v>3865</v>
      </c>
      <c r="AA250" s="418" t="s">
        <v>3865</v>
      </c>
      <c r="AB250" s="418" t="s">
        <v>3865</v>
      </c>
      <c r="AC250" s="418" t="s">
        <v>3865</v>
      </c>
      <c r="AD250" s="418" t="s">
        <v>3865</v>
      </c>
      <c r="AE250" s="418" t="s">
        <v>3865</v>
      </c>
      <c r="AF250" s="418" t="s">
        <v>3865</v>
      </c>
      <c r="AG250" s="418" t="s">
        <v>3865</v>
      </c>
      <c r="AH250" s="418" t="s">
        <v>4619</v>
      </c>
      <c r="AI250" s="418" t="s">
        <v>4620</v>
      </c>
      <c r="AJ250" s="418" t="s">
        <v>4621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34</v>
      </c>
      <c r="B251" s="104" t="s">
        <v>1500</v>
      </c>
      <c r="C251" s="122" t="s">
        <v>1497</v>
      </c>
      <c r="D251" s="292">
        <v>4551730</v>
      </c>
      <c r="E251" s="293" t="s">
        <v>19</v>
      </c>
      <c r="F251" s="293" t="s">
        <v>38</v>
      </c>
      <c r="G251" s="293" t="s">
        <v>446</v>
      </c>
      <c r="H251" s="293">
        <f>IFERROR(VLOOKUP(G251,'Cadastro de assessores'!A:B,2,FALSE),"Não Cadastrado")</f>
        <v>12359</v>
      </c>
      <c r="I251" s="293"/>
      <c r="J251" s="29" t="s">
        <v>3855</v>
      </c>
      <c r="K251" s="293" t="s">
        <v>227</v>
      </c>
      <c r="L251" s="415">
        <v>44138</v>
      </c>
      <c r="M251" s="415">
        <v>44138</v>
      </c>
      <c r="N251" s="292"/>
      <c r="O251" s="292" t="s">
        <v>3872</v>
      </c>
      <c r="P251" s="388">
        <v>1.2E-2</v>
      </c>
      <c r="Q251" s="420" t="s">
        <v>3967</v>
      </c>
      <c r="R251" s="417"/>
      <c r="S251" s="292" t="str">
        <f t="shared" si="24"/>
        <v>Não Qualificado</v>
      </c>
      <c r="T251" s="292" t="s">
        <v>220</v>
      </c>
      <c r="U251" s="292" t="s">
        <v>4058</v>
      </c>
      <c r="V251" s="292" t="s">
        <v>38</v>
      </c>
      <c r="W251" s="418" t="s">
        <v>3865</v>
      </c>
      <c r="X251" s="418" t="s">
        <v>3865</v>
      </c>
      <c r="Y251" s="418" t="s">
        <v>3865</v>
      </c>
      <c r="Z251" s="418" t="s">
        <v>3865</v>
      </c>
      <c r="AA251" s="418" t="s">
        <v>3865</v>
      </c>
      <c r="AB251" s="418" t="s">
        <v>3865</v>
      </c>
      <c r="AC251" s="418" t="s">
        <v>3865</v>
      </c>
      <c r="AD251" s="418" t="s">
        <v>3865</v>
      </c>
      <c r="AE251" s="418" t="s">
        <v>3865</v>
      </c>
      <c r="AF251" s="418" t="s">
        <v>3865</v>
      </c>
      <c r="AG251" s="418" t="s">
        <v>3865</v>
      </c>
      <c r="AH251" s="418" t="s">
        <v>3865</v>
      </c>
      <c r="AI251" s="418" t="s">
        <v>4622</v>
      </c>
      <c r="AJ251" s="418" t="s">
        <v>4623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34</v>
      </c>
      <c r="B252" s="104" t="s">
        <v>4624</v>
      </c>
      <c r="C252" s="122" t="s">
        <v>316</v>
      </c>
      <c r="D252" s="292">
        <v>4416642</v>
      </c>
      <c r="E252" s="293" t="s">
        <v>110</v>
      </c>
      <c r="F252" s="293" t="s">
        <v>38</v>
      </c>
      <c r="G252" s="293" t="s">
        <v>1740</v>
      </c>
      <c r="H252" s="293" t="str">
        <f>IFERROR(VLOOKUP(G252,'Cadastro de assessores'!A:B,2,FALSE),"Não Cadastrado")</f>
        <v>17243</v>
      </c>
      <c r="I252" s="293"/>
      <c r="J252" s="29" t="s">
        <v>3855</v>
      </c>
      <c r="K252" s="292" t="s">
        <v>227</v>
      </c>
      <c r="L252" s="415">
        <v>44069</v>
      </c>
      <c r="M252" s="415">
        <v>44074</v>
      </c>
      <c r="N252" s="292"/>
      <c r="O252" s="292" t="s">
        <v>3856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220</v>
      </c>
      <c r="U252" s="292" t="s">
        <v>3883</v>
      </c>
      <c r="V252" s="292" t="s">
        <v>38</v>
      </c>
      <c r="W252" s="418" t="s">
        <v>3865</v>
      </c>
      <c r="X252" s="418" t="s">
        <v>3865</v>
      </c>
      <c r="Y252" s="418" t="s">
        <v>3865</v>
      </c>
      <c r="Z252" s="418" t="s">
        <v>3865</v>
      </c>
      <c r="AA252" s="418" t="s">
        <v>3865</v>
      </c>
      <c r="AB252" s="418" t="s">
        <v>3865</v>
      </c>
      <c r="AC252" s="418" t="s">
        <v>3865</v>
      </c>
      <c r="AD252" s="418" t="s">
        <v>3865</v>
      </c>
      <c r="AE252" s="418" t="s">
        <v>3865</v>
      </c>
      <c r="AF252" s="418" t="s">
        <v>3865</v>
      </c>
      <c r="AG252" s="418" t="s">
        <v>4625</v>
      </c>
      <c r="AH252" s="418" t="s">
        <v>4626</v>
      </c>
      <c r="AI252" s="418" t="s">
        <v>4627</v>
      </c>
      <c r="AJ252" s="418" t="s">
        <v>4628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34</v>
      </c>
      <c r="B253" s="104" t="s">
        <v>1506</v>
      </c>
      <c r="C253" s="122" t="s">
        <v>4629</v>
      </c>
      <c r="D253" s="292">
        <v>4413569</v>
      </c>
      <c r="E253" s="293" t="s">
        <v>110</v>
      </c>
      <c r="F253" s="293" t="s">
        <v>38</v>
      </c>
      <c r="G253" s="293" t="s">
        <v>4040</v>
      </c>
      <c r="H253" s="293" t="str">
        <f>IFERROR(VLOOKUP(G253,'Cadastro de assessores'!A:B,2,FALSE),"Não Cadastrado")</f>
        <v>16459</v>
      </c>
      <c r="I253" s="293"/>
      <c r="J253" s="29" t="s">
        <v>3855</v>
      </c>
      <c r="K253" s="293" t="s">
        <v>227</v>
      </c>
      <c r="L253" s="415">
        <v>44070</v>
      </c>
      <c r="M253" s="415">
        <v>44075</v>
      </c>
      <c r="N253" s="299"/>
      <c r="O253" s="299" t="s">
        <v>3909</v>
      </c>
      <c r="P253" s="388">
        <v>1.4999999999999999E-2</v>
      </c>
      <c r="Q253" s="420" t="s">
        <v>4630</v>
      </c>
      <c r="R253" s="417"/>
      <c r="S253" s="292" t="str">
        <f t="shared" si="24"/>
        <v/>
      </c>
      <c r="T253" s="292" t="s">
        <v>220</v>
      </c>
      <c r="U253" s="292" t="s">
        <v>3864</v>
      </c>
      <c r="V253" s="292" t="s">
        <v>38</v>
      </c>
      <c r="W253" s="418" t="s">
        <v>3865</v>
      </c>
      <c r="X253" s="418" t="s">
        <v>3865</v>
      </c>
      <c r="Y253" s="418" t="s">
        <v>3865</v>
      </c>
      <c r="Z253" s="418" t="s">
        <v>3865</v>
      </c>
      <c r="AA253" s="418" t="s">
        <v>3865</v>
      </c>
      <c r="AB253" s="418" t="s">
        <v>3865</v>
      </c>
      <c r="AC253" s="418" t="s">
        <v>3865</v>
      </c>
      <c r="AD253" s="418" t="s">
        <v>3865</v>
      </c>
      <c r="AE253" s="418" t="s">
        <v>3865</v>
      </c>
      <c r="AF253" s="418" t="s">
        <v>3865</v>
      </c>
      <c r="AG253" s="418" t="s">
        <v>4631</v>
      </c>
      <c r="AH253" s="418" t="s">
        <v>4632</v>
      </c>
      <c r="AI253" s="418" t="s">
        <v>4633</v>
      </c>
      <c r="AJ253" s="418" t="s">
        <v>4634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34</v>
      </c>
      <c r="B254" s="104" t="s">
        <v>1506</v>
      </c>
      <c r="C254" s="122" t="s">
        <v>4629</v>
      </c>
      <c r="D254" s="292">
        <v>4307232</v>
      </c>
      <c r="E254" s="293" t="s">
        <v>110</v>
      </c>
      <c r="F254" s="293" t="s">
        <v>38</v>
      </c>
      <c r="G254" s="293" t="s">
        <v>4040</v>
      </c>
      <c r="H254" s="293" t="str">
        <f>IFERROR(VLOOKUP(G254,'Cadastro de assessores'!A:B,2,FALSE),"Não Cadastrado")</f>
        <v>16459</v>
      </c>
      <c r="I254" s="293"/>
      <c r="J254" s="29" t="s">
        <v>3855</v>
      </c>
      <c r="K254" s="293" t="s">
        <v>227</v>
      </c>
      <c r="L254" s="415">
        <v>44050</v>
      </c>
      <c r="M254" s="415">
        <v>44054</v>
      </c>
      <c r="N254" s="292"/>
      <c r="O254" s="292" t="s">
        <v>3876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220</v>
      </c>
      <c r="U254" s="292" t="s">
        <v>3864</v>
      </c>
      <c r="V254" s="292" t="s">
        <v>38</v>
      </c>
      <c r="W254" s="418" t="s">
        <v>3865</v>
      </c>
      <c r="X254" s="418" t="s">
        <v>3865</v>
      </c>
      <c r="Y254" s="418" t="s">
        <v>3865</v>
      </c>
      <c r="Z254" s="418" t="s">
        <v>3865</v>
      </c>
      <c r="AA254" s="418" t="s">
        <v>3865</v>
      </c>
      <c r="AB254" s="418" t="s">
        <v>3865</v>
      </c>
      <c r="AC254" s="418" t="s">
        <v>3865</v>
      </c>
      <c r="AD254" s="418" t="s">
        <v>3865</v>
      </c>
      <c r="AE254" s="418" t="s">
        <v>3865</v>
      </c>
      <c r="AF254" s="418" t="s">
        <v>3865</v>
      </c>
      <c r="AG254" s="418" t="s">
        <v>4635</v>
      </c>
      <c r="AH254" s="418" t="s">
        <v>4636</v>
      </c>
      <c r="AI254" s="418" t="s">
        <v>4637</v>
      </c>
      <c r="AJ254" s="418" t="s">
        <v>4638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34</v>
      </c>
      <c r="B255" s="104" t="s">
        <v>4639</v>
      </c>
      <c r="C255" s="122" t="s">
        <v>4640</v>
      </c>
      <c r="D255" s="292">
        <v>4871016</v>
      </c>
      <c r="E255" s="292" t="s">
        <v>19</v>
      </c>
      <c r="F255" s="292" t="s">
        <v>124</v>
      </c>
      <c r="G255" s="292" t="s">
        <v>404</v>
      </c>
      <c r="H255" s="292" t="str">
        <f>IFERROR(VLOOKUP(G255,'Cadastro de assessores'!A:B,2,FALSE),"Não Cadastrado")</f>
        <v>18009</v>
      </c>
      <c r="I255" s="292"/>
      <c r="J255" s="29" t="s">
        <v>218</v>
      </c>
      <c r="K255" s="292" t="s">
        <v>3861</v>
      </c>
      <c r="L255" s="458" t="s">
        <v>3220</v>
      </c>
      <c r="M255" s="387">
        <v>44252</v>
      </c>
      <c r="N255" s="419">
        <v>44524</v>
      </c>
      <c r="O255" s="292" t="s">
        <v>3876</v>
      </c>
      <c r="P255" s="388">
        <v>2.5000000000000001E-2</v>
      </c>
      <c r="Q255" s="420" t="s">
        <v>4072</v>
      </c>
      <c r="R255" s="417"/>
      <c r="S255" s="292" t="str">
        <f t="shared" si="24"/>
        <v>Não Qualificado</v>
      </c>
      <c r="T255" s="292" t="s">
        <v>220</v>
      </c>
      <c r="U255" s="292" t="s">
        <v>4641</v>
      </c>
      <c r="V255" s="292" t="s">
        <v>94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3007</v>
      </c>
      <c r="BE255" s="339" t="s">
        <v>3007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34</v>
      </c>
      <c r="B256" s="104" t="s">
        <v>1522</v>
      </c>
      <c r="C256" s="122" t="s">
        <v>4642</v>
      </c>
      <c r="D256" s="292">
        <v>4461684</v>
      </c>
      <c r="E256" s="293" t="s">
        <v>2998</v>
      </c>
      <c r="F256" s="293" t="s">
        <v>38</v>
      </c>
      <c r="G256" s="293" t="s">
        <v>2998</v>
      </c>
      <c r="H256" s="293" t="str">
        <f>IFERROR(VLOOKUP(G256,'Cadastro de assessores'!A:B,2,FALSE),"Não Cadastrado")</f>
        <v>18986</v>
      </c>
      <c r="I256" s="293"/>
      <c r="J256" s="29" t="s">
        <v>3855</v>
      </c>
      <c r="K256" s="293" t="s">
        <v>227</v>
      </c>
      <c r="L256" s="416">
        <v>44117</v>
      </c>
      <c r="M256" s="416">
        <v>44118</v>
      </c>
      <c r="N256" s="292"/>
      <c r="O256" s="292" t="s">
        <v>3872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220</v>
      </c>
      <c r="U256" s="292" t="s">
        <v>3883</v>
      </c>
      <c r="V256" s="292" t="s">
        <v>38</v>
      </c>
      <c r="W256" s="418" t="s">
        <v>3865</v>
      </c>
      <c r="X256" s="418" t="s">
        <v>3865</v>
      </c>
      <c r="Y256" s="418" t="s">
        <v>3865</v>
      </c>
      <c r="Z256" s="418" t="s">
        <v>3865</v>
      </c>
      <c r="AA256" s="418" t="s">
        <v>3865</v>
      </c>
      <c r="AB256" s="418" t="s">
        <v>3865</v>
      </c>
      <c r="AC256" s="418" t="s">
        <v>3865</v>
      </c>
      <c r="AD256" s="418" t="s">
        <v>3865</v>
      </c>
      <c r="AE256" s="418" t="s">
        <v>3865</v>
      </c>
      <c r="AF256" s="418" t="s">
        <v>3865</v>
      </c>
      <c r="AG256" s="418" t="s">
        <v>3865</v>
      </c>
      <c r="AH256" s="418" t="s">
        <v>3865</v>
      </c>
      <c r="AI256" s="418" t="s">
        <v>4643</v>
      </c>
      <c r="AJ256" s="418" t="s">
        <v>4644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34</v>
      </c>
      <c r="B257" s="104" t="s">
        <v>4645</v>
      </c>
      <c r="C257" s="390" t="s">
        <v>4646</v>
      </c>
      <c r="D257" s="459">
        <v>8685427</v>
      </c>
      <c r="E257" s="293" t="s">
        <v>19</v>
      </c>
      <c r="F257" s="293" t="s">
        <v>38</v>
      </c>
      <c r="G257" s="293" t="s">
        <v>39</v>
      </c>
      <c r="H257" s="293">
        <f>IFERROR(VLOOKUP(G257,'Cadastro de assessores'!A:B,2,FALSE),"Não Cadastrado")</f>
        <v>12344</v>
      </c>
      <c r="I257" s="293"/>
      <c r="J257" s="29" t="s">
        <v>3855</v>
      </c>
      <c r="K257" s="293" t="s">
        <v>227</v>
      </c>
      <c r="L257" s="415">
        <v>44742</v>
      </c>
      <c r="M257" s="415">
        <v>44743</v>
      </c>
      <c r="N257" s="299"/>
      <c r="O257" s="299" t="s">
        <v>3869</v>
      </c>
      <c r="P257" s="388">
        <v>7.0000000000000001E-3</v>
      </c>
      <c r="Q257" s="168" t="s">
        <v>4647</v>
      </c>
      <c r="R257" s="417"/>
      <c r="S257" s="292"/>
      <c r="T257" s="292" t="s">
        <v>220</v>
      </c>
      <c r="U257" s="292" t="s">
        <v>4648</v>
      </c>
      <c r="V257" s="292" t="s">
        <v>371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34</v>
      </c>
      <c r="B258" s="104" t="s">
        <v>4649</v>
      </c>
      <c r="C258" s="390" t="s">
        <v>4650</v>
      </c>
      <c r="D258" s="299">
        <v>5660556</v>
      </c>
      <c r="E258" s="293" t="s">
        <v>19</v>
      </c>
      <c r="F258" s="293" t="s">
        <v>38</v>
      </c>
      <c r="G258" s="293" t="s">
        <v>99</v>
      </c>
      <c r="H258" s="293">
        <f>IFERROR(VLOOKUP(G258,'Cadastro de assessores'!A:B,2,FALSE),"Não Cadastrado")</f>
        <v>12332</v>
      </c>
      <c r="I258" s="293"/>
      <c r="J258" s="29" t="s">
        <v>3855</v>
      </c>
      <c r="K258" s="293" t="s">
        <v>227</v>
      </c>
      <c r="L258" s="415">
        <v>44357</v>
      </c>
      <c r="M258" s="415">
        <v>44361</v>
      </c>
      <c r="N258" s="299"/>
      <c r="O258" s="299" t="s">
        <v>3869</v>
      </c>
      <c r="P258" s="388">
        <v>7.0000000000000001E-3</v>
      </c>
      <c r="Q258" s="92" t="s">
        <v>4651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220</v>
      </c>
      <c r="U258" s="292" t="s">
        <v>3883</v>
      </c>
      <c r="V258" s="292" t="s">
        <v>38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34</v>
      </c>
      <c r="B259" s="104" t="s">
        <v>1533</v>
      </c>
      <c r="C259" s="390" t="s">
        <v>1531</v>
      </c>
      <c r="D259" s="299">
        <v>8479778</v>
      </c>
      <c r="E259" s="293" t="s">
        <v>110</v>
      </c>
      <c r="F259" s="293" t="s">
        <v>38</v>
      </c>
      <c r="G259" s="299" t="s">
        <v>4652</v>
      </c>
      <c r="H259" s="293">
        <f>IFERROR(VLOOKUP(G259,'Cadastro de assessores'!A:B,2,FALSE),"Não Cadastrado")</f>
        <v>12357</v>
      </c>
      <c r="I259" s="293"/>
      <c r="J259" s="29" t="s">
        <v>218</v>
      </c>
      <c r="K259" s="293" t="s">
        <v>227</v>
      </c>
      <c r="L259" s="416">
        <v>44684</v>
      </c>
      <c r="M259" s="416">
        <v>44683</v>
      </c>
      <c r="N259" s="391">
        <v>44936</v>
      </c>
      <c r="O259" s="299" t="s">
        <v>3872</v>
      </c>
      <c r="P259" s="388">
        <v>1.2E-2</v>
      </c>
      <c r="Q259" s="440" t="s">
        <v>4653</v>
      </c>
      <c r="R259" s="417"/>
      <c r="S259" s="292" t="str">
        <f t="shared" si="25"/>
        <v/>
      </c>
      <c r="T259" s="292" t="s">
        <v>220</v>
      </c>
      <c r="U259" s="292" t="s">
        <v>3883</v>
      </c>
      <c r="V259" s="292" t="s">
        <v>38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34</v>
      </c>
      <c r="B260" s="104" t="s">
        <v>1536</v>
      </c>
      <c r="C260" s="390" t="s">
        <v>1534</v>
      </c>
      <c r="D260" s="422">
        <v>8155858</v>
      </c>
      <c r="E260" s="293" t="s">
        <v>19</v>
      </c>
      <c r="F260" s="293" t="s">
        <v>124</v>
      </c>
      <c r="G260" s="293" t="s">
        <v>404</v>
      </c>
      <c r="H260" s="293" t="str">
        <f>IFERROR(VLOOKUP(G260,'Cadastro de assessores'!A:B,2,FALSE),"Não Cadastrado")</f>
        <v>18009</v>
      </c>
      <c r="I260" s="293"/>
      <c r="J260" s="29" t="s">
        <v>3855</v>
      </c>
      <c r="K260" s="426" t="s">
        <v>227</v>
      </c>
      <c r="L260" s="423">
        <v>44683</v>
      </c>
      <c r="M260" s="423">
        <v>44644</v>
      </c>
      <c r="N260" s="292"/>
      <c r="O260" s="292" t="s">
        <v>3869</v>
      </c>
      <c r="P260" s="388">
        <v>7.0000000000000001E-3</v>
      </c>
      <c r="Q260" s="420" t="s">
        <v>4654</v>
      </c>
      <c r="R260" s="417"/>
      <c r="S260" s="292" t="str">
        <f t="shared" si="25"/>
        <v>Não Qualificado</v>
      </c>
      <c r="T260" s="292" t="s">
        <v>220</v>
      </c>
      <c r="U260" s="292" t="s">
        <v>4245</v>
      </c>
      <c r="V260" s="292" t="s">
        <v>38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34</v>
      </c>
      <c r="B261" s="104" t="s">
        <v>4655</v>
      </c>
      <c r="C261" s="122" t="s">
        <v>4656</v>
      </c>
      <c r="D261" s="292">
        <v>250289</v>
      </c>
      <c r="E261" s="292" t="s">
        <v>19</v>
      </c>
      <c r="F261" s="292" t="s">
        <v>38</v>
      </c>
      <c r="G261" s="292" t="s">
        <v>530</v>
      </c>
      <c r="H261" s="292" t="str">
        <f>IFERROR(VLOOKUP(G261,'Cadastro de assessores'!A:B,2,FALSE),"Não Cadastrado")</f>
        <v>18993</v>
      </c>
      <c r="I261" s="292"/>
      <c r="J261" s="29" t="s">
        <v>218</v>
      </c>
      <c r="K261" s="292" t="s">
        <v>3861</v>
      </c>
      <c r="L261" s="387">
        <v>43880</v>
      </c>
      <c r="M261" s="387">
        <v>43880</v>
      </c>
      <c r="N261" s="387">
        <v>44335</v>
      </c>
      <c r="O261" s="292" t="s">
        <v>3876</v>
      </c>
      <c r="P261" s="388">
        <v>0.01</v>
      </c>
      <c r="Q261" s="420" t="s">
        <v>4657</v>
      </c>
      <c r="R261" s="417"/>
      <c r="S261" s="292" t="str">
        <f t="shared" si="25"/>
        <v>Não Qualificado</v>
      </c>
      <c r="T261" s="292" t="s">
        <v>220</v>
      </c>
      <c r="U261" s="292" t="s">
        <v>3883</v>
      </c>
      <c r="V261" s="292" t="s">
        <v>38</v>
      </c>
      <c r="W261" s="418" t="s">
        <v>3865</v>
      </c>
      <c r="X261" s="418" t="s">
        <v>3865</v>
      </c>
      <c r="Y261" s="418" t="s">
        <v>3865</v>
      </c>
      <c r="Z261" s="418" t="s">
        <v>4658</v>
      </c>
      <c r="AA261" s="418" t="s">
        <v>4659</v>
      </c>
      <c r="AB261" s="418" t="s">
        <v>4660</v>
      </c>
      <c r="AC261" s="418" t="s">
        <v>4661</v>
      </c>
      <c r="AD261" s="418" t="s">
        <v>4662</v>
      </c>
      <c r="AE261" s="418" t="s">
        <v>4663</v>
      </c>
      <c r="AF261" s="418" t="s">
        <v>4664</v>
      </c>
      <c r="AG261" s="418" t="s">
        <v>4665</v>
      </c>
      <c r="AH261" s="418" t="s">
        <v>4666</v>
      </c>
      <c r="AI261" s="418" t="s">
        <v>4667</v>
      </c>
      <c r="AJ261" s="418" t="s">
        <v>4668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3007</v>
      </c>
      <c r="BE261" s="339" t="s">
        <v>3007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34</v>
      </c>
      <c r="B262" s="104" t="s">
        <v>4669</v>
      </c>
      <c r="C262" s="122" t="s">
        <v>4670</v>
      </c>
      <c r="D262" s="292">
        <v>4847801</v>
      </c>
      <c r="E262" s="293" t="s">
        <v>110</v>
      </c>
      <c r="F262" s="293" t="s">
        <v>38</v>
      </c>
      <c r="G262" s="293" t="s">
        <v>3703</v>
      </c>
      <c r="H262" s="293" t="str">
        <f>IFERROR(VLOOKUP(G262,'Cadastro de assessores'!A:B,2,FALSE),"Não Cadastrado")</f>
        <v>14574</v>
      </c>
      <c r="I262" s="293"/>
      <c r="J262" s="29" t="s">
        <v>3855</v>
      </c>
      <c r="K262" s="292" t="s">
        <v>227</v>
      </c>
      <c r="L262" s="415">
        <v>44236</v>
      </c>
      <c r="M262" s="415">
        <v>44236</v>
      </c>
      <c r="N262" s="292"/>
      <c r="O262" s="292" t="s">
        <v>3856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220</v>
      </c>
      <c r="U262" s="292" t="s">
        <v>3996</v>
      </c>
      <c r="V262" s="292" t="s">
        <v>38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34</v>
      </c>
      <c r="B263" s="104" t="s">
        <v>4671</v>
      </c>
      <c r="C263" s="86" t="s">
        <v>4672</v>
      </c>
      <c r="D263" s="299">
        <v>6666003</v>
      </c>
      <c r="E263" s="293" t="s">
        <v>2998</v>
      </c>
      <c r="F263" s="293" t="s">
        <v>38</v>
      </c>
      <c r="G263" s="293" t="s">
        <v>2998</v>
      </c>
      <c r="H263" s="293" t="str">
        <f>IFERROR(VLOOKUP(G263,'Cadastro de assessores'!A:B,2,FALSE),"Não Cadastrado")</f>
        <v>18986</v>
      </c>
      <c r="I263" s="293"/>
      <c r="J263" s="29" t="s">
        <v>3855</v>
      </c>
      <c r="K263" s="292" t="s">
        <v>3220</v>
      </c>
      <c r="L263" s="460"/>
      <c r="M263" s="461" t="s">
        <v>4673</v>
      </c>
      <c r="N263" s="462"/>
      <c r="O263" s="293" t="s">
        <v>4674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220</v>
      </c>
      <c r="U263" s="86"/>
      <c r="V263" s="299" t="s">
        <v>3220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3007</v>
      </c>
      <c r="BE263" s="339" t="s">
        <v>3007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34</v>
      </c>
      <c r="B264" s="104" t="s">
        <v>4675</v>
      </c>
      <c r="C264" s="390" t="s">
        <v>4676</v>
      </c>
      <c r="D264" s="299">
        <v>58954</v>
      </c>
      <c r="E264" s="293" t="s">
        <v>19</v>
      </c>
      <c r="F264" s="293" t="s">
        <v>124</v>
      </c>
      <c r="G264" s="293" t="s">
        <v>2106</v>
      </c>
      <c r="H264" s="293">
        <f>IFERROR(VLOOKUP(G264,'Cadastro de assessores'!A:B,2,FALSE),"Não Cadastrado")</f>
        <v>12350</v>
      </c>
      <c r="I264" s="293"/>
      <c r="J264" s="29" t="s">
        <v>227</v>
      </c>
      <c r="K264" s="292" t="s">
        <v>239</v>
      </c>
      <c r="L264" s="293" t="s">
        <v>3220</v>
      </c>
      <c r="M264" s="415">
        <v>44866</v>
      </c>
      <c r="N264" s="299"/>
      <c r="O264" s="299" t="s">
        <v>3869</v>
      </c>
      <c r="P264" s="388">
        <v>5.0000000000000001E-3</v>
      </c>
      <c r="Q264" s="168" t="s">
        <v>4677</v>
      </c>
      <c r="R264" s="417"/>
      <c r="S264" s="292"/>
      <c r="T264" s="292" t="s">
        <v>220</v>
      </c>
      <c r="U264" s="292" t="s">
        <v>3908</v>
      </c>
      <c r="V264" s="292" t="s">
        <v>124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34</v>
      </c>
      <c r="B265" s="104" t="s">
        <v>4678</v>
      </c>
      <c r="C265" s="122" t="s">
        <v>4679</v>
      </c>
      <c r="D265" s="292">
        <v>4920389</v>
      </c>
      <c r="E265" s="292" t="s">
        <v>19</v>
      </c>
      <c r="F265" s="292" t="s">
        <v>38</v>
      </c>
      <c r="G265" s="292" t="s">
        <v>3860</v>
      </c>
      <c r="H265" s="292" t="str">
        <f>IFERROR(VLOOKUP(G265,'Cadastro de assessores'!A:B,2,FALSE),"Não Cadastrado")</f>
        <v>17679</v>
      </c>
      <c r="I265" s="292"/>
      <c r="J265" s="29" t="s">
        <v>218</v>
      </c>
      <c r="K265" s="292" t="s">
        <v>3861</v>
      </c>
      <c r="L265" s="387">
        <v>44263</v>
      </c>
      <c r="M265" s="387">
        <v>44263</v>
      </c>
      <c r="N265" s="391">
        <v>44456</v>
      </c>
      <c r="O265" s="299" t="s">
        <v>3909</v>
      </c>
      <c r="P265" s="388">
        <v>8.0000000000000002E-3</v>
      </c>
      <c r="Q265" s="420" t="s">
        <v>3863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220</v>
      </c>
      <c r="U265" s="292" t="s">
        <v>4680</v>
      </c>
      <c r="V265" s="292" t="s">
        <v>1715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3007</v>
      </c>
      <c r="BE265" s="339" t="s">
        <v>3007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34</v>
      </c>
      <c r="B266" s="104" t="s">
        <v>3340</v>
      </c>
      <c r="C266" s="122" t="s">
        <v>4681</v>
      </c>
      <c r="D266" s="292">
        <v>3518710</v>
      </c>
      <c r="E266" s="292" t="s">
        <v>2998</v>
      </c>
      <c r="F266" s="292" t="s">
        <v>38</v>
      </c>
      <c r="G266" s="292" t="s">
        <v>2998</v>
      </c>
      <c r="H266" s="292" t="str">
        <f>IFERROR(VLOOKUP(G266,'Cadastro de assessores'!A:B,2,FALSE),"Não Cadastrado")</f>
        <v>18986</v>
      </c>
      <c r="I266" s="292"/>
      <c r="J266" s="29" t="s">
        <v>218</v>
      </c>
      <c r="K266" s="292" t="s">
        <v>3861</v>
      </c>
      <c r="L266" s="387">
        <v>43717</v>
      </c>
      <c r="M266" s="387">
        <v>43717</v>
      </c>
      <c r="N266" s="387">
        <v>44705</v>
      </c>
      <c r="O266" s="292" t="s">
        <v>4255</v>
      </c>
      <c r="P266" s="388">
        <v>0.01</v>
      </c>
      <c r="Q266" s="168" t="s">
        <v>4682</v>
      </c>
      <c r="R266" s="417"/>
      <c r="S266" s="292" t="str">
        <f t="shared" si="26"/>
        <v>Não Qualificado</v>
      </c>
      <c r="T266" s="292" t="s">
        <v>220</v>
      </c>
      <c r="U266" s="292" t="s">
        <v>3864</v>
      </c>
      <c r="V266" s="292" t="s">
        <v>38</v>
      </c>
      <c r="W266" s="418" t="s">
        <v>4683</v>
      </c>
      <c r="X266" s="418"/>
      <c r="Y266" s="418" t="s">
        <v>4684</v>
      </c>
      <c r="Z266" s="418" t="s">
        <v>4685</v>
      </c>
      <c r="AA266" s="418" t="s">
        <v>4686</v>
      </c>
      <c r="AB266" s="418" t="s">
        <v>4687</v>
      </c>
      <c r="AC266" s="418" t="s">
        <v>4688</v>
      </c>
      <c r="AD266" s="418" t="s">
        <v>4689</v>
      </c>
      <c r="AE266" s="418" t="s">
        <v>4690</v>
      </c>
      <c r="AF266" s="418" t="s">
        <v>4691</v>
      </c>
      <c r="AG266" s="418" t="s">
        <v>4692</v>
      </c>
      <c r="AH266" s="418" t="s">
        <v>4693</v>
      </c>
      <c r="AI266" s="418" t="s">
        <v>4694</v>
      </c>
      <c r="AJ266" s="418" t="s">
        <v>4695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3007</v>
      </c>
      <c r="BE266" s="339" t="s">
        <v>3007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34</v>
      </c>
      <c r="B267" s="104" t="s">
        <v>4696</v>
      </c>
      <c r="C267" s="122" t="s">
        <v>4697</v>
      </c>
      <c r="D267" s="292">
        <v>2746879</v>
      </c>
      <c r="E267" s="293" t="s">
        <v>110</v>
      </c>
      <c r="F267" s="293" t="s">
        <v>38</v>
      </c>
      <c r="G267" s="293" t="s">
        <v>4171</v>
      </c>
      <c r="H267" s="293" t="str">
        <f>IFERROR(VLOOKUP(G267,'Cadastro de assessores'!A:B,2,FALSE),"Não Cadastrado")</f>
        <v>19157</v>
      </c>
      <c r="I267" s="293"/>
      <c r="J267" s="29" t="s">
        <v>3855</v>
      </c>
      <c r="K267" s="293" t="s">
        <v>227</v>
      </c>
      <c r="L267" s="415">
        <v>44218</v>
      </c>
      <c r="M267" s="415">
        <v>44249</v>
      </c>
      <c r="N267" s="292"/>
      <c r="O267" s="292" t="s">
        <v>3876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220</v>
      </c>
      <c r="U267" s="292" t="s">
        <v>3996</v>
      </c>
      <c r="V267" s="292" t="s">
        <v>38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34</v>
      </c>
      <c r="B268" s="104" t="s">
        <v>4698</v>
      </c>
      <c r="C268" s="390" t="s">
        <v>4699</v>
      </c>
      <c r="D268" s="422">
        <v>8392629</v>
      </c>
      <c r="E268" s="293" t="s">
        <v>19</v>
      </c>
      <c r="F268" s="293" t="s">
        <v>38</v>
      </c>
      <c r="G268" s="293" t="s">
        <v>1014</v>
      </c>
      <c r="H268" s="293">
        <f>IFERROR(VLOOKUP(G268,'Cadastro de assessores'!A:B,2,FALSE),"Não Cadastrado")</f>
        <v>12342</v>
      </c>
      <c r="I268" s="293"/>
      <c r="J268" s="29" t="s">
        <v>3855</v>
      </c>
      <c r="K268" s="293" t="s">
        <v>227</v>
      </c>
      <c r="L268" s="415">
        <v>44662</v>
      </c>
      <c r="M268" s="415">
        <v>44670</v>
      </c>
      <c r="N268" s="299"/>
      <c r="O268" s="299" t="s">
        <v>3869</v>
      </c>
      <c r="P268" s="388">
        <v>7.0000000000000001E-3</v>
      </c>
      <c r="Q268" s="168"/>
      <c r="R268" s="417"/>
      <c r="S268" s="292" t="str">
        <f t="shared" si="26"/>
        <v>Não Qualificado</v>
      </c>
      <c r="T268" s="292" t="s">
        <v>220</v>
      </c>
      <c r="U268" s="292" t="s">
        <v>4700</v>
      </c>
      <c r="V268" s="292" t="s">
        <v>4701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34</v>
      </c>
      <c r="B269" s="104" t="s">
        <v>1569</v>
      </c>
      <c r="C269" s="122" t="s">
        <v>4702</v>
      </c>
      <c r="D269" s="292">
        <v>3848682</v>
      </c>
      <c r="E269" s="293" t="s">
        <v>19</v>
      </c>
      <c r="F269" s="293" t="s">
        <v>38</v>
      </c>
      <c r="G269" s="293" t="s">
        <v>39</v>
      </c>
      <c r="H269" s="293">
        <f>IFERROR(VLOOKUP(G269,'Cadastro de assessores'!A:B,2,FALSE),"Não Cadastrado")</f>
        <v>12344</v>
      </c>
      <c r="I269" s="293"/>
      <c r="J269" s="29" t="s">
        <v>3855</v>
      </c>
      <c r="K269" s="293" t="s">
        <v>227</v>
      </c>
      <c r="L269" s="415">
        <v>44586</v>
      </c>
      <c r="M269" s="415">
        <v>44586</v>
      </c>
      <c r="N269" s="307"/>
      <c r="O269" s="299" t="s">
        <v>3869</v>
      </c>
      <c r="P269" s="388">
        <v>7.0000000000000001E-3</v>
      </c>
      <c r="Q269" s="168" t="s">
        <v>4703</v>
      </c>
      <c r="R269" s="417"/>
      <c r="S269" s="292" t="str">
        <f t="shared" si="26"/>
        <v/>
      </c>
      <c r="T269" s="292" t="s">
        <v>220</v>
      </c>
      <c r="U269" s="292" t="s">
        <v>3883</v>
      </c>
      <c r="V269" s="292" t="s">
        <v>38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34</v>
      </c>
      <c r="B270" s="104" t="s">
        <v>1569</v>
      </c>
      <c r="C270" s="122" t="s">
        <v>4702</v>
      </c>
      <c r="D270" s="299">
        <v>7975707</v>
      </c>
      <c r="E270" s="293" t="s">
        <v>19</v>
      </c>
      <c r="F270" s="293" t="s">
        <v>38</v>
      </c>
      <c r="G270" s="293" t="s">
        <v>39</v>
      </c>
      <c r="H270" s="293">
        <f>IFERROR(VLOOKUP(G270,'Cadastro de assessores'!A:B,2,FALSE),"Não Cadastrado")</f>
        <v>12344</v>
      </c>
      <c r="I270" s="293"/>
      <c r="J270" s="29" t="s">
        <v>227</v>
      </c>
      <c r="K270" s="293"/>
      <c r="L270" s="415"/>
      <c r="M270" s="415"/>
      <c r="N270" s="458"/>
      <c r="O270" s="292" t="s">
        <v>3876</v>
      </c>
      <c r="P270" s="388">
        <v>2.5000000000000001E-2</v>
      </c>
      <c r="Q270" s="168"/>
      <c r="R270" s="417"/>
      <c r="S270" s="292"/>
      <c r="T270" s="292"/>
      <c r="U270" s="292"/>
      <c r="V270" s="292" t="s">
        <v>1715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34</v>
      </c>
      <c r="B271" s="104" t="s">
        <v>1569</v>
      </c>
      <c r="C271" s="122" t="s">
        <v>4702</v>
      </c>
      <c r="D271" s="292">
        <v>4652696</v>
      </c>
      <c r="E271" s="293" t="s">
        <v>19</v>
      </c>
      <c r="F271" s="293" t="s">
        <v>38</v>
      </c>
      <c r="G271" s="293" t="s">
        <v>39</v>
      </c>
      <c r="H271" s="293">
        <f>IFERROR(VLOOKUP(G271,'Cadastro de assessores'!A:B,2,FALSE),"Não Cadastrado")</f>
        <v>12344</v>
      </c>
      <c r="I271" s="293"/>
      <c r="J271" s="29" t="s">
        <v>227</v>
      </c>
      <c r="K271" s="293" t="s">
        <v>227</v>
      </c>
      <c r="L271" s="415">
        <v>44188</v>
      </c>
      <c r="M271" s="415">
        <v>44194</v>
      </c>
      <c r="N271" s="458"/>
      <c r="O271" s="292" t="s">
        <v>4217</v>
      </c>
      <c r="P271" s="388">
        <v>0.01</v>
      </c>
      <c r="Q271" s="168" t="s">
        <v>4704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220</v>
      </c>
      <c r="U271" s="292" t="s">
        <v>3883</v>
      </c>
      <c r="V271" s="292" t="s">
        <v>38</v>
      </c>
      <c r="W271" s="418" t="s">
        <v>3865</v>
      </c>
      <c r="X271" s="418" t="s">
        <v>3865</v>
      </c>
      <c r="Y271" s="418" t="s">
        <v>3865</v>
      </c>
      <c r="Z271" s="418" t="s">
        <v>3865</v>
      </c>
      <c r="AA271" s="418" t="s">
        <v>3865</v>
      </c>
      <c r="AB271" s="418" t="s">
        <v>3865</v>
      </c>
      <c r="AC271" s="418" t="s">
        <v>3865</v>
      </c>
      <c r="AD271" s="418" t="s">
        <v>3865</v>
      </c>
      <c r="AE271" s="418" t="s">
        <v>3865</v>
      </c>
      <c r="AF271" s="418" t="s">
        <v>3865</v>
      </c>
      <c r="AG271" s="418" t="s">
        <v>3865</v>
      </c>
      <c r="AH271" s="418" t="s">
        <v>3865</v>
      </c>
      <c r="AI271" s="418" t="s">
        <v>3865</v>
      </c>
      <c r="AJ271" s="418" t="s">
        <v>3865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34</v>
      </c>
      <c r="B272" s="104" t="s">
        <v>4705</v>
      </c>
      <c r="C272" s="390" t="s">
        <v>4706</v>
      </c>
      <c r="D272" s="299">
        <v>8514028</v>
      </c>
      <c r="E272" s="293" t="s">
        <v>19</v>
      </c>
      <c r="F272" s="293" t="s">
        <v>124</v>
      </c>
      <c r="G272" s="299" t="s">
        <v>4707</v>
      </c>
      <c r="H272" s="293">
        <f>IFERROR(VLOOKUP(G272,'Cadastro de assessores'!A:B,2,FALSE),"Não Cadastrado")</f>
        <v>12358</v>
      </c>
      <c r="I272" s="293"/>
      <c r="J272" s="29" t="s">
        <v>218</v>
      </c>
      <c r="K272" s="293" t="s">
        <v>227</v>
      </c>
      <c r="L272" s="415">
        <v>44690</v>
      </c>
      <c r="M272" s="415">
        <v>44693</v>
      </c>
      <c r="N272" s="419">
        <v>44914</v>
      </c>
      <c r="O272" s="292" t="s">
        <v>3909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220</v>
      </c>
      <c r="U272" s="292" t="s">
        <v>3899</v>
      </c>
      <c r="V272" s="292" t="s">
        <v>38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34</v>
      </c>
      <c r="B273" s="104" t="s">
        <v>1611</v>
      </c>
      <c r="C273" s="122" t="s">
        <v>1609</v>
      </c>
      <c r="D273" s="292">
        <v>2358079</v>
      </c>
      <c r="E273" s="293" t="s">
        <v>19</v>
      </c>
      <c r="F273" s="293" t="s">
        <v>124</v>
      </c>
      <c r="G273" s="293" t="s">
        <v>4050</v>
      </c>
      <c r="H273" s="293">
        <f>IFERROR(VLOOKUP(G273,'Cadastro de assessores'!A:B,2,FALSE),"Não Cadastrado")</f>
        <v>12351</v>
      </c>
      <c r="I273" s="293"/>
      <c r="J273" s="29" t="s">
        <v>3855</v>
      </c>
      <c r="K273" s="293" t="s">
        <v>227</v>
      </c>
      <c r="L273" s="415">
        <v>44733</v>
      </c>
      <c r="M273" s="415">
        <v>44733</v>
      </c>
      <c r="N273" s="292"/>
      <c r="O273" s="292" t="s">
        <v>3872</v>
      </c>
      <c r="P273" s="388">
        <v>1.2E-2</v>
      </c>
      <c r="Q273" s="440" t="s">
        <v>4708</v>
      </c>
      <c r="R273" s="417"/>
      <c r="S273" s="292"/>
      <c r="T273" s="292" t="s">
        <v>220</v>
      </c>
      <c r="U273" s="306" t="s">
        <v>4116</v>
      </c>
      <c r="V273" s="292" t="s">
        <v>955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34</v>
      </c>
      <c r="B274" s="104" t="s">
        <v>4709</v>
      </c>
      <c r="C274" s="122" t="s">
        <v>4710</v>
      </c>
      <c r="D274" s="292">
        <v>2864258</v>
      </c>
      <c r="E274" s="292" t="s">
        <v>2998</v>
      </c>
      <c r="F274" s="292" t="s">
        <v>38</v>
      </c>
      <c r="G274" s="292" t="s">
        <v>2998</v>
      </c>
      <c r="H274" s="292" t="str">
        <f>IFERROR(VLOOKUP(G274,'Cadastro de assessores'!A:B,2,FALSE),"Não Cadastrado")</f>
        <v>18986</v>
      </c>
      <c r="I274" s="292"/>
      <c r="J274" s="29" t="s">
        <v>218</v>
      </c>
      <c r="K274" s="292" t="s">
        <v>3861</v>
      </c>
      <c r="L274" s="387">
        <v>44070</v>
      </c>
      <c r="M274" s="387">
        <v>44070</v>
      </c>
      <c r="N274" s="292"/>
      <c r="O274" s="292" t="s">
        <v>3856</v>
      </c>
      <c r="P274" s="388">
        <v>0.02</v>
      </c>
      <c r="Q274" s="440" t="s">
        <v>4711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220</v>
      </c>
      <c r="U274" s="306" t="s">
        <v>3996</v>
      </c>
      <c r="V274" s="292" t="s">
        <v>38</v>
      </c>
      <c r="W274" s="418" t="s">
        <v>3865</v>
      </c>
      <c r="X274" s="418" t="s">
        <v>3865</v>
      </c>
      <c r="Y274" s="418" t="s">
        <v>3865</v>
      </c>
      <c r="Z274" s="418" t="s">
        <v>3865</v>
      </c>
      <c r="AA274" s="418" t="s">
        <v>3865</v>
      </c>
      <c r="AB274" s="418" t="s">
        <v>3865</v>
      </c>
      <c r="AC274" s="418" t="s">
        <v>3865</v>
      </c>
      <c r="AD274" s="418" t="s">
        <v>3865</v>
      </c>
      <c r="AE274" s="418" t="s">
        <v>3865</v>
      </c>
      <c r="AF274" s="418" t="s">
        <v>3865</v>
      </c>
      <c r="AG274" s="418" t="s">
        <v>4712</v>
      </c>
      <c r="AH274" s="418" t="s">
        <v>4713</v>
      </c>
      <c r="AI274" s="418" t="s">
        <v>4714</v>
      </c>
      <c r="AJ274" s="418" t="s">
        <v>4715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34</v>
      </c>
      <c r="B275" s="104" t="s">
        <v>1641</v>
      </c>
      <c r="C275" s="441" t="s">
        <v>1638</v>
      </c>
      <c r="D275" s="426">
        <v>6879934</v>
      </c>
      <c r="E275" s="293" t="s">
        <v>19</v>
      </c>
      <c r="F275" s="293" t="s">
        <v>124</v>
      </c>
      <c r="G275" s="426" t="s">
        <v>244</v>
      </c>
      <c r="H275" s="293" t="str">
        <f>IFERROR(VLOOKUP(G275,'Cadastro de assessores'!A:B,2,FALSE),"Não Cadastrado")</f>
        <v>18890</v>
      </c>
      <c r="I275" s="293"/>
      <c r="J275" s="29" t="s">
        <v>3855</v>
      </c>
      <c r="K275" s="293" t="s">
        <v>227</v>
      </c>
      <c r="L275" s="415">
        <v>44567</v>
      </c>
      <c r="M275" s="415">
        <v>44568</v>
      </c>
      <c r="N275" s="426"/>
      <c r="O275" s="426" t="s">
        <v>4532</v>
      </c>
      <c r="P275" s="388">
        <v>1.0999999999999999E-2</v>
      </c>
      <c r="Q275" s="168" t="s">
        <v>4716</v>
      </c>
      <c r="R275" s="417"/>
      <c r="S275" s="292" t="str">
        <f t="shared" si="28"/>
        <v>Não Qualificado</v>
      </c>
      <c r="T275" s="292" t="s">
        <v>220</v>
      </c>
      <c r="U275" s="299" t="s">
        <v>4717</v>
      </c>
      <c r="V275" s="292" t="s">
        <v>124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34</v>
      </c>
      <c r="B276" s="104" t="s">
        <v>4718</v>
      </c>
      <c r="C276" s="122" t="s">
        <v>4719</v>
      </c>
      <c r="D276" s="292">
        <v>4386181</v>
      </c>
      <c r="E276" s="292" t="s">
        <v>110</v>
      </c>
      <c r="F276" s="292" t="s">
        <v>38</v>
      </c>
      <c r="G276" s="292" t="s">
        <v>1740</v>
      </c>
      <c r="H276" s="292" t="str">
        <f>IFERROR(VLOOKUP(G276,'Cadastro de assessores'!A:B,2,FALSE),"Não Cadastrado")</f>
        <v>17243</v>
      </c>
      <c r="I276" s="292"/>
      <c r="J276" s="29" t="s">
        <v>218</v>
      </c>
      <c r="K276" s="292" t="s">
        <v>3861</v>
      </c>
      <c r="L276" s="387">
        <v>44067</v>
      </c>
      <c r="M276" s="387">
        <v>44067</v>
      </c>
      <c r="N276" s="292"/>
      <c r="O276" s="292" t="s">
        <v>3876</v>
      </c>
      <c r="P276" s="388">
        <v>2.5000000000000001E-2</v>
      </c>
      <c r="Q276" s="420" t="s">
        <v>4720</v>
      </c>
      <c r="R276" s="417"/>
      <c r="S276" s="292" t="str">
        <f t="shared" si="28"/>
        <v>Qualificado</v>
      </c>
      <c r="T276" s="292" t="s">
        <v>220</v>
      </c>
      <c r="U276" s="292" t="s">
        <v>3883</v>
      </c>
      <c r="V276" s="292" t="s">
        <v>38</v>
      </c>
      <c r="W276" s="418" t="s">
        <v>3865</v>
      </c>
      <c r="X276" s="418" t="s">
        <v>3865</v>
      </c>
      <c r="Y276" s="418" t="s">
        <v>3865</v>
      </c>
      <c r="Z276" s="418" t="s">
        <v>3865</v>
      </c>
      <c r="AA276" s="418" t="s">
        <v>3865</v>
      </c>
      <c r="AB276" s="418" t="s">
        <v>3865</v>
      </c>
      <c r="AC276" s="418" t="s">
        <v>3865</v>
      </c>
      <c r="AD276" s="418" t="s">
        <v>3865</v>
      </c>
      <c r="AE276" s="418" t="s">
        <v>3865</v>
      </c>
      <c r="AF276" s="418" t="s">
        <v>3865</v>
      </c>
      <c r="AG276" s="418" t="s">
        <v>4721</v>
      </c>
      <c r="AH276" s="418" t="s">
        <v>4722</v>
      </c>
      <c r="AI276" s="418" t="s">
        <v>4723</v>
      </c>
      <c r="AJ276" s="418" t="s">
        <v>4724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3007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34</v>
      </c>
      <c r="B277" s="104" t="s">
        <v>4725</v>
      </c>
      <c r="C277" s="122" t="s">
        <v>4726</v>
      </c>
      <c r="D277" s="292">
        <v>4868468</v>
      </c>
      <c r="E277" s="293" t="s">
        <v>110</v>
      </c>
      <c r="F277" s="293" t="s">
        <v>38</v>
      </c>
      <c r="G277" s="293" t="s">
        <v>3703</v>
      </c>
      <c r="H277" s="293" t="str">
        <f>IFERROR(VLOOKUP(G277,'Cadastro de assessores'!A:B,2,FALSE),"Não Cadastrado")</f>
        <v>14574</v>
      </c>
      <c r="I277" s="293"/>
      <c r="J277" s="29" t="s">
        <v>218</v>
      </c>
      <c r="K277" s="293" t="s">
        <v>227</v>
      </c>
      <c r="L277" s="415">
        <v>44246</v>
      </c>
      <c r="M277" s="415">
        <v>44246</v>
      </c>
      <c r="N277" s="387">
        <v>44896</v>
      </c>
      <c r="O277" s="292" t="s">
        <v>3862</v>
      </c>
      <c r="P277" s="388">
        <v>1.4999999999999999E-2</v>
      </c>
      <c r="Q277" s="420" t="s">
        <v>4727</v>
      </c>
      <c r="R277" s="417"/>
      <c r="S277" s="292" t="str">
        <f t="shared" si="28"/>
        <v/>
      </c>
      <c r="T277" s="292" t="s">
        <v>264</v>
      </c>
      <c r="U277" s="292" t="s">
        <v>4728</v>
      </c>
      <c r="V277" s="292" t="s">
        <v>38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4729</v>
      </c>
      <c r="AI277" s="418" t="s">
        <v>4730</v>
      </c>
      <c r="AJ277" s="418" t="s">
        <v>4731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34</v>
      </c>
      <c r="B278" s="104">
        <v>2696554170</v>
      </c>
      <c r="C278" s="122" t="s">
        <v>4732</v>
      </c>
      <c r="D278" s="292">
        <v>3713246</v>
      </c>
      <c r="E278" s="292" t="s">
        <v>2998</v>
      </c>
      <c r="F278" s="292" t="s">
        <v>38</v>
      </c>
      <c r="G278" s="292" t="s">
        <v>2998</v>
      </c>
      <c r="H278" s="292" t="str">
        <f>IFERROR(VLOOKUP(G278,'Cadastro de assessores'!A:B,2,FALSE),"Não Cadastrado")</f>
        <v>18986</v>
      </c>
      <c r="I278" s="292"/>
      <c r="J278" s="29" t="s">
        <v>218</v>
      </c>
      <c r="K278" s="292" t="s">
        <v>3861</v>
      </c>
      <c r="L278" s="387">
        <v>43850</v>
      </c>
      <c r="M278" s="387">
        <v>43850</v>
      </c>
      <c r="N278" s="387">
        <v>44252</v>
      </c>
      <c r="O278" s="292" t="s">
        <v>3872</v>
      </c>
      <c r="P278" s="388">
        <v>0.01</v>
      </c>
      <c r="Q278" s="420" t="s">
        <v>4733</v>
      </c>
      <c r="R278" s="417"/>
      <c r="S278" s="292" t="str">
        <f t="shared" si="28"/>
        <v>Não Qualificado</v>
      </c>
      <c r="T278" s="292" t="s">
        <v>220</v>
      </c>
      <c r="U278" s="292" t="s">
        <v>4058</v>
      </c>
      <c r="V278" s="292" t="s">
        <v>38</v>
      </c>
      <c r="W278" s="418" t="s">
        <v>3865</v>
      </c>
      <c r="X278" s="418" t="s">
        <v>3865</v>
      </c>
      <c r="Y278" s="418" t="s">
        <v>3865</v>
      </c>
      <c r="Z278" s="418" t="s">
        <v>4734</v>
      </c>
      <c r="AA278" s="418" t="s">
        <v>4735</v>
      </c>
      <c r="AB278" s="418" t="s">
        <v>4736</v>
      </c>
      <c r="AC278" s="418" t="s">
        <v>4737</v>
      </c>
      <c r="AD278" s="418" t="s">
        <v>4738</v>
      </c>
      <c r="AE278" s="418" t="s">
        <v>4739</v>
      </c>
      <c r="AF278" s="418" t="s">
        <v>4740</v>
      </c>
      <c r="AG278" s="418" t="s">
        <v>4741</v>
      </c>
      <c r="AH278" s="418" t="s">
        <v>4742</v>
      </c>
      <c r="AI278" s="418" t="s">
        <v>4743</v>
      </c>
      <c r="AJ278" s="418" t="s">
        <v>4744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3007</v>
      </c>
      <c r="BE278" s="339" t="s">
        <v>3007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34</v>
      </c>
      <c r="B279" s="104" t="s">
        <v>4745</v>
      </c>
      <c r="C279" s="122" t="s">
        <v>4746</v>
      </c>
      <c r="D279" s="292">
        <v>2310651</v>
      </c>
      <c r="E279" s="292" t="s">
        <v>2998</v>
      </c>
      <c r="F279" s="292" t="s">
        <v>38</v>
      </c>
      <c r="G279" s="292" t="s">
        <v>2998</v>
      </c>
      <c r="H279" s="292" t="str">
        <f>IFERROR(VLOOKUP(G279,'Cadastro de assessores'!A:B,2,FALSE),"Não Cadastrado")</f>
        <v>18986</v>
      </c>
      <c r="I279" s="292"/>
      <c r="J279" s="29" t="s">
        <v>218</v>
      </c>
      <c r="K279" s="292" t="s">
        <v>3861</v>
      </c>
      <c r="L279" s="387">
        <v>43872</v>
      </c>
      <c r="M279" s="387">
        <v>43872</v>
      </c>
      <c r="N279" s="387">
        <v>44369</v>
      </c>
      <c r="O279" s="292" t="s">
        <v>3862</v>
      </c>
      <c r="P279" s="388">
        <v>1.4999999999999999E-2</v>
      </c>
      <c r="Q279" s="420" t="s">
        <v>4747</v>
      </c>
      <c r="R279" s="417"/>
      <c r="S279" s="292" t="str">
        <f t="shared" si="28"/>
        <v/>
      </c>
      <c r="T279" s="292" t="s">
        <v>220</v>
      </c>
      <c r="U279" s="292" t="s">
        <v>4058</v>
      </c>
      <c r="V279" s="292" t="s">
        <v>38</v>
      </c>
      <c r="W279" s="418" t="s">
        <v>3865</v>
      </c>
      <c r="X279" s="418" t="s">
        <v>3865</v>
      </c>
      <c r="Y279" s="418" t="s">
        <v>3865</v>
      </c>
      <c r="Z279" s="418" t="s">
        <v>4748</v>
      </c>
      <c r="AA279" s="418" t="s">
        <v>4749</v>
      </c>
      <c r="AB279" s="418" t="s">
        <v>4750</v>
      </c>
      <c r="AC279" s="418" t="s">
        <v>4751</v>
      </c>
      <c r="AD279" s="418" t="s">
        <v>4752</v>
      </c>
      <c r="AE279" s="418" t="s">
        <v>4753</v>
      </c>
      <c r="AF279" s="418" t="s">
        <v>4754</v>
      </c>
      <c r="AG279" s="418" t="s">
        <v>4755</v>
      </c>
      <c r="AH279" s="418"/>
      <c r="AI279" s="418" t="s">
        <v>4756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3007</v>
      </c>
      <c r="BE279" s="339" t="s">
        <v>3007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34</v>
      </c>
      <c r="B280" s="104" t="s">
        <v>4757</v>
      </c>
      <c r="C280" s="390" t="s">
        <v>4758</v>
      </c>
      <c r="D280" s="299">
        <v>2256294</v>
      </c>
      <c r="E280" s="293" t="s">
        <v>19</v>
      </c>
      <c r="F280" s="293" t="s">
        <v>124</v>
      </c>
      <c r="G280" s="293" t="s">
        <v>404</v>
      </c>
      <c r="H280" s="293" t="str">
        <f>IFERROR(VLOOKUP(G280,'Cadastro de assessores'!A:B,2,FALSE),"Não Cadastrado")</f>
        <v>18009</v>
      </c>
      <c r="I280" s="293"/>
      <c r="J280" s="29" t="s">
        <v>3855</v>
      </c>
      <c r="K280" s="293" t="s">
        <v>227</v>
      </c>
      <c r="L280" s="415">
        <v>44421</v>
      </c>
      <c r="M280" s="415">
        <v>44421</v>
      </c>
      <c r="N280" s="292"/>
      <c r="O280" s="292" t="s">
        <v>3856</v>
      </c>
      <c r="P280" s="388">
        <v>0.02</v>
      </c>
      <c r="Q280" s="311"/>
      <c r="R280" s="417"/>
      <c r="S280" s="292" t="str">
        <f t="shared" si="28"/>
        <v/>
      </c>
      <c r="T280" s="292" t="s">
        <v>220</v>
      </c>
      <c r="U280" s="299" t="s">
        <v>4248</v>
      </c>
      <c r="V280" s="299" t="s">
        <v>873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34</v>
      </c>
      <c r="B281" s="104" t="s">
        <v>1687</v>
      </c>
      <c r="C281" s="441" t="s">
        <v>1685</v>
      </c>
      <c r="D281" s="422">
        <v>3643555</v>
      </c>
      <c r="E281" s="293" t="s">
        <v>19</v>
      </c>
      <c r="F281" s="293" t="s">
        <v>124</v>
      </c>
      <c r="G281" s="293" t="s">
        <v>244</v>
      </c>
      <c r="H281" s="293" t="str">
        <f>IFERROR(VLOOKUP(G281,'Cadastro de assessores'!A:B,2,FALSE),"Não Cadastrado")</f>
        <v>18890</v>
      </c>
      <c r="I281" s="293"/>
      <c r="J281" s="29" t="s">
        <v>3855</v>
      </c>
      <c r="K281" s="293" t="s">
        <v>227</v>
      </c>
      <c r="L281" s="416">
        <v>44503</v>
      </c>
      <c r="M281" s="416">
        <v>44517</v>
      </c>
      <c r="N281" s="299"/>
      <c r="O281" s="299" t="s">
        <v>3862</v>
      </c>
      <c r="P281" s="388">
        <v>1.4999999999999999E-2</v>
      </c>
      <c r="Q281" s="168"/>
      <c r="R281" s="417"/>
      <c r="S281" s="292" t="str">
        <f t="shared" si="28"/>
        <v>Não Qualificado</v>
      </c>
      <c r="T281" s="292" t="s">
        <v>220</v>
      </c>
      <c r="U281" s="292" t="s">
        <v>4034</v>
      </c>
      <c r="V281" s="292" t="s">
        <v>124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34</v>
      </c>
      <c r="B282" s="104" t="s">
        <v>4759</v>
      </c>
      <c r="C282" s="122" t="s">
        <v>4760</v>
      </c>
      <c r="D282" s="292">
        <v>2851864</v>
      </c>
      <c r="E282" s="292" t="s">
        <v>110</v>
      </c>
      <c r="F282" s="292" t="s">
        <v>38</v>
      </c>
      <c r="G282" s="292" t="s">
        <v>1740</v>
      </c>
      <c r="H282" s="292" t="str">
        <f>IFERROR(VLOOKUP(G282,'Cadastro de assessores'!A:B,2,FALSE),"Não Cadastrado")</f>
        <v>17243</v>
      </c>
      <c r="I282" s="292"/>
      <c r="J282" s="29" t="s">
        <v>218</v>
      </c>
      <c r="K282" s="292" t="s">
        <v>3861</v>
      </c>
      <c r="L282" s="419">
        <v>44389</v>
      </c>
      <c r="M282" s="419">
        <v>44389</v>
      </c>
      <c r="N282" s="387">
        <v>44613</v>
      </c>
      <c r="O282" s="292" t="s">
        <v>3856</v>
      </c>
      <c r="P282" s="388">
        <v>0.02</v>
      </c>
      <c r="Q282" s="168" t="s">
        <v>4761</v>
      </c>
      <c r="R282" s="417"/>
      <c r="S282" s="292" t="str">
        <f t="shared" si="28"/>
        <v/>
      </c>
      <c r="T282" s="292" t="s">
        <v>220</v>
      </c>
      <c r="U282" s="292" t="s">
        <v>3996</v>
      </c>
      <c r="V282" s="292" t="s">
        <v>38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3007</v>
      </c>
      <c r="BE282" s="339" t="s">
        <v>3007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34</v>
      </c>
      <c r="B283" s="104" t="s">
        <v>4762</v>
      </c>
      <c r="C283" s="122" t="s">
        <v>4763</v>
      </c>
      <c r="D283" s="292">
        <v>4697985</v>
      </c>
      <c r="E283" s="292" t="s">
        <v>110</v>
      </c>
      <c r="F283" s="292" t="s">
        <v>38</v>
      </c>
      <c r="G283" s="292" t="s">
        <v>4539</v>
      </c>
      <c r="H283" s="292" t="str">
        <f>IFERROR(VLOOKUP(G283,'Cadastro de assessores'!A:B,2,FALSE),"Não Cadastrado")</f>
        <v>14244</v>
      </c>
      <c r="I283" s="292"/>
      <c r="J283" s="29" t="s">
        <v>218</v>
      </c>
      <c r="K283" s="292" t="s">
        <v>3861</v>
      </c>
      <c r="L283" s="419">
        <v>44187</v>
      </c>
      <c r="M283" s="419">
        <v>44187</v>
      </c>
      <c r="N283" s="387">
        <v>44467</v>
      </c>
      <c r="O283" s="292" t="s">
        <v>3856</v>
      </c>
      <c r="P283" s="388">
        <v>0.02</v>
      </c>
      <c r="Q283" s="420" t="s">
        <v>4764</v>
      </c>
      <c r="R283" s="417"/>
      <c r="S283" s="292" t="str">
        <f t="shared" si="28"/>
        <v/>
      </c>
      <c r="T283" s="292" t="s">
        <v>220</v>
      </c>
      <c r="U283" s="292" t="s">
        <v>3890</v>
      </c>
      <c r="V283" s="292" t="s">
        <v>38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4765</v>
      </c>
      <c r="AI283" s="418" t="s">
        <v>3865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3007</v>
      </c>
      <c r="BE283" s="339" t="s">
        <v>3007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34</v>
      </c>
      <c r="B284" s="104" t="s">
        <v>1698</v>
      </c>
      <c r="C284" s="390" t="s">
        <v>4766</v>
      </c>
      <c r="D284" s="422">
        <v>5927535</v>
      </c>
      <c r="E284" s="293" t="s">
        <v>19</v>
      </c>
      <c r="F284" s="293" t="s">
        <v>124</v>
      </c>
      <c r="G284" s="293" t="s">
        <v>4050</v>
      </c>
      <c r="H284" s="292">
        <f>IFERROR(VLOOKUP(G284,'Cadastro de assessores'!A:B,2,FALSE),"Não Cadastrado")</f>
        <v>12351</v>
      </c>
      <c r="I284" s="292"/>
      <c r="J284" s="29" t="s">
        <v>218</v>
      </c>
      <c r="K284" s="293" t="s">
        <v>227</v>
      </c>
      <c r="L284" s="423">
        <v>44776</v>
      </c>
      <c r="M284" s="423">
        <v>44776</v>
      </c>
      <c r="N284" s="292"/>
      <c r="O284" s="292" t="s">
        <v>3876</v>
      </c>
      <c r="P284" s="388">
        <v>2.5000000000000001E-2</v>
      </c>
      <c r="Q284" s="168" t="s">
        <v>4767</v>
      </c>
      <c r="R284" s="417"/>
      <c r="S284" s="292"/>
      <c r="T284" s="292" t="s">
        <v>220</v>
      </c>
      <c r="U284" s="292" t="s">
        <v>3908</v>
      </c>
      <c r="V284" s="292" t="s">
        <v>124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34</v>
      </c>
      <c r="B285" s="104" t="s">
        <v>1721</v>
      </c>
      <c r="C285" s="390" t="s">
        <v>1719</v>
      </c>
      <c r="D285" s="422">
        <v>218909</v>
      </c>
      <c r="E285" s="293" t="s">
        <v>19</v>
      </c>
      <c r="F285" s="293" t="s">
        <v>38</v>
      </c>
      <c r="G285" s="293" t="s">
        <v>871</v>
      </c>
      <c r="H285" s="299" t="str">
        <f>IFERROR(VLOOKUP(G285,'Cadastro de assessores'!A:B,2,FALSE),"Não Cadastrado")</f>
        <v>18467</v>
      </c>
      <c r="I285" s="299"/>
      <c r="J285" s="29" t="s">
        <v>3855</v>
      </c>
      <c r="K285" s="293" t="s">
        <v>227</v>
      </c>
      <c r="L285" s="423">
        <v>44658</v>
      </c>
      <c r="M285" s="423">
        <v>44659</v>
      </c>
      <c r="N285" s="292"/>
      <c r="O285" s="292" t="s">
        <v>3872</v>
      </c>
      <c r="P285" s="388">
        <v>1.2E-2</v>
      </c>
      <c r="Q285" s="168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220</v>
      </c>
      <c r="U285" s="292" t="s">
        <v>3883</v>
      </c>
      <c r="V285" s="292" t="s">
        <v>38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34</v>
      </c>
      <c r="B286" s="104" t="s">
        <v>3377</v>
      </c>
      <c r="C286" s="122" t="s">
        <v>3375</v>
      </c>
      <c r="D286" s="292">
        <v>2865175</v>
      </c>
      <c r="E286" s="292" t="s">
        <v>2998</v>
      </c>
      <c r="F286" s="292" t="s">
        <v>38</v>
      </c>
      <c r="G286" s="292" t="s">
        <v>2998</v>
      </c>
      <c r="H286" s="292" t="str">
        <f>IFERROR(VLOOKUP(G286,'Cadastro de assessores'!A:B,2,FALSE),"Não Cadastrado")</f>
        <v>18986</v>
      </c>
      <c r="I286" s="292"/>
      <c r="J286" s="29" t="s">
        <v>218</v>
      </c>
      <c r="K286" s="292" t="s">
        <v>3861</v>
      </c>
      <c r="L286" s="387">
        <v>43700</v>
      </c>
      <c r="M286" s="387">
        <v>43700</v>
      </c>
      <c r="N286" s="465">
        <v>44105</v>
      </c>
      <c r="O286" s="292" t="s">
        <v>3862</v>
      </c>
      <c r="P286" s="388">
        <v>0.01</v>
      </c>
      <c r="Q286" s="420" t="s">
        <v>4768</v>
      </c>
      <c r="R286" s="417"/>
      <c r="S286" s="292" t="str">
        <f t="shared" si="29"/>
        <v/>
      </c>
      <c r="T286" s="292" t="s">
        <v>220</v>
      </c>
      <c r="U286" s="292" t="s">
        <v>3890</v>
      </c>
      <c r="V286" s="292" t="s">
        <v>38</v>
      </c>
      <c r="W286" s="418" t="s">
        <v>4769</v>
      </c>
      <c r="X286" s="418"/>
      <c r="Y286" s="418" t="s">
        <v>4770</v>
      </c>
      <c r="Z286" s="418" t="s">
        <v>4771</v>
      </c>
      <c r="AA286" s="418" t="s">
        <v>4772</v>
      </c>
      <c r="AB286" s="418" t="s">
        <v>4773</v>
      </c>
      <c r="AC286" s="418" t="s">
        <v>4774</v>
      </c>
      <c r="AD286" s="418" t="s">
        <v>4775</v>
      </c>
      <c r="AE286" s="418" t="s">
        <v>4776</v>
      </c>
      <c r="AF286" s="418" t="s">
        <v>4777</v>
      </c>
      <c r="AG286" s="418" t="s">
        <v>4778</v>
      </c>
      <c r="AH286" s="418" t="s">
        <v>3865</v>
      </c>
      <c r="AI286" s="418" t="s">
        <v>3865</v>
      </c>
      <c r="AJ286" s="418" t="s">
        <v>3865</v>
      </c>
      <c r="AK286" s="339">
        <v>332098.88</v>
      </c>
      <c r="AL286" s="339">
        <v>324200.71000000002</v>
      </c>
      <c r="AM286" s="339" t="s">
        <v>3220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3007</v>
      </c>
      <c r="BE286" s="339" t="s">
        <v>3007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34</v>
      </c>
      <c r="B287" s="104" t="s">
        <v>1725</v>
      </c>
      <c r="C287" s="122" t="s">
        <v>1722</v>
      </c>
      <c r="D287" s="292">
        <v>4954616</v>
      </c>
      <c r="E287" s="292" t="s">
        <v>19</v>
      </c>
      <c r="F287" s="292" t="s">
        <v>124</v>
      </c>
      <c r="G287" s="292" t="s">
        <v>244</v>
      </c>
      <c r="H287" s="292"/>
      <c r="I287" s="292"/>
      <c r="J287" s="29" t="s">
        <v>3855</v>
      </c>
      <c r="K287" s="292"/>
      <c r="L287" s="387"/>
      <c r="M287" s="387"/>
      <c r="N287" s="419"/>
      <c r="O287" s="292" t="s">
        <v>3869</v>
      </c>
      <c r="P287" s="388">
        <v>0.01</v>
      </c>
      <c r="Q287" s="420"/>
      <c r="R287" s="417"/>
      <c r="S287" s="292"/>
      <c r="T287" s="292"/>
      <c r="U287" s="292"/>
      <c r="V287" s="292" t="s">
        <v>124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34</v>
      </c>
      <c r="B288" s="398" t="s">
        <v>4779</v>
      </c>
      <c r="C288" s="122" t="s">
        <v>4780</v>
      </c>
      <c r="D288" s="292">
        <v>9398037</v>
      </c>
      <c r="E288" s="292" t="s">
        <v>19</v>
      </c>
      <c r="F288" s="292" t="s">
        <v>38</v>
      </c>
      <c r="G288" s="292" t="s">
        <v>1014</v>
      </c>
      <c r="H288" s="292"/>
      <c r="I288" s="292"/>
      <c r="J288" s="29" t="s">
        <v>227</v>
      </c>
      <c r="K288" s="292"/>
      <c r="L288" s="387"/>
      <c r="M288" s="387"/>
      <c r="N288" s="419"/>
      <c r="O288" s="292" t="s">
        <v>3862</v>
      </c>
      <c r="P288" s="388">
        <v>1.4999999999999999E-2</v>
      </c>
      <c r="Q288" s="420" t="s">
        <v>4781</v>
      </c>
      <c r="R288" s="417"/>
      <c r="S288" s="292"/>
      <c r="T288" s="292"/>
      <c r="U288" s="292"/>
      <c r="V288" s="292" t="s">
        <v>38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34</v>
      </c>
      <c r="B289" s="104" t="s">
        <v>4782</v>
      </c>
      <c r="C289" s="122" t="s">
        <v>4783</v>
      </c>
      <c r="D289" s="292">
        <v>4645513</v>
      </c>
      <c r="E289" s="292" t="s">
        <v>110</v>
      </c>
      <c r="F289" s="292" t="s">
        <v>38</v>
      </c>
      <c r="G289" s="292" t="s">
        <v>4125</v>
      </c>
      <c r="H289" s="292" t="str">
        <f>IFERROR(VLOOKUP(G289,'Cadastro de assessores'!A:B,2,FALSE),"Não Cadastrado")</f>
        <v>19634</v>
      </c>
      <c r="I289" s="292"/>
      <c r="J289" s="29" t="s">
        <v>218</v>
      </c>
      <c r="K289" s="292" t="s">
        <v>3861</v>
      </c>
      <c r="L289" s="387">
        <v>44172</v>
      </c>
      <c r="M289" s="387">
        <v>44172</v>
      </c>
      <c r="N289" s="419">
        <v>44495</v>
      </c>
      <c r="O289" s="292" t="s">
        <v>3856</v>
      </c>
      <c r="P289" s="388">
        <v>0.02</v>
      </c>
      <c r="Q289" s="420" t="s">
        <v>4784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220</v>
      </c>
      <c r="U289" s="292" t="s">
        <v>4785</v>
      </c>
      <c r="V289" s="292" t="s">
        <v>124</v>
      </c>
      <c r="W289" s="418" t="s">
        <v>3865</v>
      </c>
      <c r="X289" s="418" t="s">
        <v>3865</v>
      </c>
      <c r="Y289" s="418" t="s">
        <v>3865</v>
      </c>
      <c r="Z289" s="418" t="s">
        <v>3865</v>
      </c>
      <c r="AA289" s="418" t="s">
        <v>3865</v>
      </c>
      <c r="AB289" s="418" t="s">
        <v>3865</v>
      </c>
      <c r="AC289" s="418" t="s">
        <v>3865</v>
      </c>
      <c r="AD289" s="418" t="s">
        <v>3865</v>
      </c>
      <c r="AE289" s="418" t="s">
        <v>3865</v>
      </c>
      <c r="AF289" s="418" t="s">
        <v>3865</v>
      </c>
      <c r="AG289" s="418" t="s">
        <v>3865</v>
      </c>
      <c r="AH289" s="418" t="s">
        <v>3865</v>
      </c>
      <c r="AI289" s="418" t="s">
        <v>4786</v>
      </c>
      <c r="AJ289" s="418" t="s">
        <v>4787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3007</v>
      </c>
      <c r="BE289" s="339" t="s">
        <v>3007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34</v>
      </c>
      <c r="B290" s="104" t="s">
        <v>1733</v>
      </c>
      <c r="C290" s="390" t="s">
        <v>3726</v>
      </c>
      <c r="D290" s="299">
        <v>8126020</v>
      </c>
      <c r="E290" s="293" t="s">
        <v>19</v>
      </c>
      <c r="F290" s="293" t="s">
        <v>38</v>
      </c>
      <c r="G290" s="299" t="s">
        <v>2587</v>
      </c>
      <c r="H290" s="299"/>
      <c r="I290" s="299"/>
      <c r="J290" s="29" t="s">
        <v>3855</v>
      </c>
      <c r="K290" s="293"/>
      <c r="L290" s="415"/>
      <c r="M290" s="415"/>
      <c r="N290" s="292"/>
      <c r="O290" s="292" t="s">
        <v>3862</v>
      </c>
      <c r="P290" s="388">
        <v>1.4999999999999999E-2</v>
      </c>
      <c r="Q290" s="168" t="s">
        <v>4788</v>
      </c>
      <c r="R290" s="417"/>
      <c r="S290" s="292"/>
      <c r="T290" s="292"/>
      <c r="U290" s="292"/>
      <c r="V290" s="292" t="s">
        <v>38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34</v>
      </c>
      <c r="B291" s="104" t="s">
        <v>4789</v>
      </c>
      <c r="C291" s="390" t="s">
        <v>4790</v>
      </c>
      <c r="D291" s="299">
        <v>5905556</v>
      </c>
      <c r="E291" s="293" t="s">
        <v>19</v>
      </c>
      <c r="F291" s="293" t="s">
        <v>38</v>
      </c>
      <c r="G291" s="299" t="s">
        <v>3146</v>
      </c>
      <c r="H291" s="299" t="str">
        <f>IFERROR(VLOOKUP(G291,'Cadastro de assessores'!A:B,2,FALSE),"Não Cadastrado")</f>
        <v>18236</v>
      </c>
      <c r="I291" s="299"/>
      <c r="J291" s="29" t="s">
        <v>3855</v>
      </c>
      <c r="K291" s="293" t="s">
        <v>227</v>
      </c>
      <c r="L291" s="415">
        <v>44389</v>
      </c>
      <c r="M291" s="415">
        <v>44393</v>
      </c>
      <c r="N291" s="292"/>
      <c r="O291" s="292" t="s">
        <v>3856</v>
      </c>
      <c r="P291" s="388">
        <v>0.02</v>
      </c>
      <c r="Q291" s="168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220</v>
      </c>
      <c r="U291" s="292" t="s">
        <v>3890</v>
      </c>
      <c r="V291" s="292" t="s">
        <v>38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34</v>
      </c>
      <c r="B292" s="104" t="s">
        <v>4791</v>
      </c>
      <c r="C292" s="122" t="s">
        <v>4792</v>
      </c>
      <c r="D292" s="292">
        <v>4554462</v>
      </c>
      <c r="E292" s="292" t="s">
        <v>110</v>
      </c>
      <c r="F292" s="292" t="s">
        <v>38</v>
      </c>
      <c r="G292" s="292" t="s">
        <v>4793</v>
      </c>
      <c r="H292" s="292" t="str">
        <f>IFERROR(VLOOKUP(G292,'Cadastro de assessores'!A:B,2,FALSE),"Não Cadastrado")</f>
        <v>12639</v>
      </c>
      <c r="I292" s="292"/>
      <c r="J292" s="29" t="s">
        <v>218</v>
      </c>
      <c r="K292" s="292" t="s">
        <v>3861</v>
      </c>
      <c r="L292" s="419">
        <v>44130</v>
      </c>
      <c r="M292" s="419">
        <v>44130</v>
      </c>
      <c r="N292" s="387">
        <v>44538</v>
      </c>
      <c r="O292" s="292" t="s">
        <v>3862</v>
      </c>
      <c r="P292" s="388">
        <v>1.4999999999999999E-2</v>
      </c>
      <c r="Q292" s="420" t="s">
        <v>4794</v>
      </c>
      <c r="R292" s="417"/>
      <c r="S292" s="292" t="str">
        <f t="shared" si="30"/>
        <v>Não Qualificado</v>
      </c>
      <c r="T292" s="292" t="s">
        <v>220</v>
      </c>
      <c r="U292" s="292" t="s">
        <v>3864</v>
      </c>
      <c r="V292" s="292" t="s">
        <v>38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4795</v>
      </c>
      <c r="AJ292" s="418" t="s">
        <v>4787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3007</v>
      </c>
      <c r="BE292" s="339" t="s">
        <v>3007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34</v>
      </c>
      <c r="B293" s="104" t="s">
        <v>4796</v>
      </c>
      <c r="C293" s="390" t="s">
        <v>4797</v>
      </c>
      <c r="D293" s="293">
        <v>4988368</v>
      </c>
      <c r="E293" s="293" t="s">
        <v>19</v>
      </c>
      <c r="F293" s="293" t="s">
        <v>38</v>
      </c>
      <c r="G293" s="293" t="s">
        <v>3232</v>
      </c>
      <c r="H293" s="292" t="str">
        <f>IFERROR(VLOOKUP(G293,'Cadastro de assessores'!A:B,2,FALSE),"Não Cadastrado")</f>
        <v>13444</v>
      </c>
      <c r="I293" s="292"/>
      <c r="J293" s="29" t="s">
        <v>227</v>
      </c>
      <c r="K293" s="293" t="s">
        <v>227</v>
      </c>
      <c r="L293" s="415">
        <v>44293</v>
      </c>
      <c r="M293" s="415">
        <v>44293</v>
      </c>
      <c r="N293" s="299"/>
      <c r="O293" s="299" t="s">
        <v>3909</v>
      </c>
      <c r="P293" s="392">
        <v>8.0000000000000002E-3</v>
      </c>
      <c r="Q293" s="168"/>
      <c r="R293" s="417"/>
      <c r="S293" s="292" t="str">
        <f t="shared" si="30"/>
        <v>Não Qualificado</v>
      </c>
      <c r="T293" s="292" t="s">
        <v>220</v>
      </c>
      <c r="U293" s="292" t="s">
        <v>3990</v>
      </c>
      <c r="V293" s="292" t="s">
        <v>38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34</v>
      </c>
      <c r="B294" s="104" t="s">
        <v>1744</v>
      </c>
      <c r="C294" s="390" t="s">
        <v>4798</v>
      </c>
      <c r="D294" s="422">
        <v>4823267</v>
      </c>
      <c r="E294" s="293" t="s">
        <v>19</v>
      </c>
      <c r="F294" s="293" t="s">
        <v>38</v>
      </c>
      <c r="G294" s="293" t="s">
        <v>39</v>
      </c>
      <c r="H294" s="293"/>
      <c r="I294" s="293"/>
      <c r="J294" s="29" t="s">
        <v>3855</v>
      </c>
      <c r="K294" s="293"/>
      <c r="L294" s="423"/>
      <c r="M294" s="423">
        <v>44945</v>
      </c>
      <c r="N294" s="292"/>
      <c r="O294" s="292" t="s">
        <v>3869</v>
      </c>
      <c r="P294" s="388">
        <v>1.2E-2</v>
      </c>
      <c r="Q294" s="420"/>
      <c r="R294" s="417"/>
      <c r="S294" s="292"/>
      <c r="T294" s="292"/>
      <c r="U294" s="292"/>
      <c r="V294" s="292" t="s">
        <v>31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34</v>
      </c>
      <c r="B295" s="104" t="s">
        <v>4799</v>
      </c>
      <c r="C295" s="390" t="s">
        <v>4800</v>
      </c>
      <c r="D295" s="422">
        <v>8023410</v>
      </c>
      <c r="E295" s="293" t="s">
        <v>19</v>
      </c>
      <c r="F295" s="293" t="s">
        <v>124</v>
      </c>
      <c r="G295" s="293" t="s">
        <v>354</v>
      </c>
      <c r="H295" s="293" t="str">
        <f>IFERROR(VLOOKUP(G295,'Cadastro de assessores'!A:B,2,FALSE),"Não Cadastrado")</f>
        <v>17831</v>
      </c>
      <c r="I295" s="293"/>
      <c r="J295" s="29" t="s">
        <v>3855</v>
      </c>
      <c r="K295" s="293" t="s">
        <v>227</v>
      </c>
      <c r="L295" s="423">
        <v>44617</v>
      </c>
      <c r="M295" s="423">
        <v>44642</v>
      </c>
      <c r="N295" s="292"/>
      <c r="O295" s="292" t="s">
        <v>3872</v>
      </c>
      <c r="P295" s="388">
        <v>1.2E-2</v>
      </c>
      <c r="Q295" s="420" t="s">
        <v>4801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220</v>
      </c>
      <c r="U295" s="292" t="s">
        <v>3908</v>
      </c>
      <c r="V295" s="292" t="s">
        <v>124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34</v>
      </c>
      <c r="B296" s="104" t="s">
        <v>1758</v>
      </c>
      <c r="C296" s="122" t="s">
        <v>4802</v>
      </c>
      <c r="D296" s="306">
        <v>4680314</v>
      </c>
      <c r="E296" s="293" t="s">
        <v>19</v>
      </c>
      <c r="F296" s="293" t="s">
        <v>38</v>
      </c>
      <c r="G296" s="293" t="s">
        <v>4803</v>
      </c>
      <c r="H296" s="293">
        <f>IFERROR(VLOOKUP(G296,'Cadastro de assessores'!A:B,2,FALSE),"Não Cadastrado")</f>
        <v>12340</v>
      </c>
      <c r="I296" s="293"/>
      <c r="J296" s="29" t="s">
        <v>3855</v>
      </c>
      <c r="K296" s="293" t="s">
        <v>227</v>
      </c>
      <c r="L296" s="416">
        <v>44181</v>
      </c>
      <c r="M296" s="416">
        <v>44186</v>
      </c>
      <c r="N296" s="292"/>
      <c r="O296" s="292" t="s">
        <v>3862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220</v>
      </c>
      <c r="U296" s="292" t="s">
        <v>3899</v>
      </c>
      <c r="V296" s="292" t="s">
        <v>38</v>
      </c>
      <c r="W296" s="418" t="s">
        <v>3865</v>
      </c>
      <c r="X296" s="418" t="s">
        <v>3865</v>
      </c>
      <c r="Y296" s="418" t="s">
        <v>3865</v>
      </c>
      <c r="Z296" s="418" t="s">
        <v>3865</v>
      </c>
      <c r="AA296" s="418" t="s">
        <v>3865</v>
      </c>
      <c r="AB296" s="418" t="s">
        <v>3865</v>
      </c>
      <c r="AC296" s="418" t="s">
        <v>3865</v>
      </c>
      <c r="AD296" s="418" t="s">
        <v>3865</v>
      </c>
      <c r="AE296" s="418" t="s">
        <v>3865</v>
      </c>
      <c r="AF296" s="418" t="s">
        <v>3865</v>
      </c>
      <c r="AG296" s="418" t="s">
        <v>3865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34</v>
      </c>
      <c r="B297" s="104" t="s">
        <v>4804</v>
      </c>
      <c r="C297" s="390" t="s">
        <v>4805</v>
      </c>
      <c r="D297" s="422">
        <v>7667659</v>
      </c>
      <c r="E297" s="293" t="s">
        <v>19</v>
      </c>
      <c r="F297" s="293" t="s">
        <v>124</v>
      </c>
      <c r="G297" s="293" t="s">
        <v>244</v>
      </c>
      <c r="H297" s="293" t="str">
        <f>IFERROR(VLOOKUP(G297,'Cadastro de assessores'!A:B,2,FALSE),"Não Cadastrado")</f>
        <v>18890</v>
      </c>
      <c r="I297" s="293"/>
      <c r="J297" s="29" t="s">
        <v>227</v>
      </c>
      <c r="K297" s="293" t="s">
        <v>227</v>
      </c>
      <c r="L297" s="423">
        <v>44641</v>
      </c>
      <c r="M297" s="423">
        <v>44645</v>
      </c>
      <c r="N297" s="292"/>
      <c r="O297" s="292" t="s">
        <v>3869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220</v>
      </c>
      <c r="U297" s="292" t="s">
        <v>4806</v>
      </c>
      <c r="V297" s="292" t="s">
        <v>124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34</v>
      </c>
      <c r="B298" s="104" t="s">
        <v>4807</v>
      </c>
      <c r="C298" s="122" t="s">
        <v>4808</v>
      </c>
      <c r="D298" s="293">
        <v>2417083</v>
      </c>
      <c r="E298" s="293" t="s">
        <v>19</v>
      </c>
      <c r="F298" s="293" t="s">
        <v>124</v>
      </c>
      <c r="G298" s="293" t="s">
        <v>354</v>
      </c>
      <c r="H298" s="293" t="str">
        <f>IFERROR(VLOOKUP(G298,'Cadastro de assessores'!A:B,2,FALSE),"Não Cadastrado")</f>
        <v>17831</v>
      </c>
      <c r="I298" s="293"/>
      <c r="J298" s="29" t="s">
        <v>218</v>
      </c>
      <c r="K298" s="293" t="s">
        <v>227</v>
      </c>
      <c r="L298" s="416">
        <v>44762</v>
      </c>
      <c r="M298" s="416">
        <v>44790</v>
      </c>
      <c r="N298" s="387">
        <v>44939</v>
      </c>
      <c r="O298" s="292" t="s">
        <v>3872</v>
      </c>
      <c r="P298" s="388">
        <v>1.2E-2</v>
      </c>
      <c r="Q298" s="420" t="s">
        <v>4809</v>
      </c>
      <c r="R298" s="417"/>
      <c r="S298" s="292"/>
      <c r="T298" s="292"/>
      <c r="U298" s="292"/>
      <c r="V298" s="292" t="s">
        <v>3220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34</v>
      </c>
      <c r="B299" s="104" t="s">
        <v>1763</v>
      </c>
      <c r="C299" s="390" t="s">
        <v>4810</v>
      </c>
      <c r="D299" s="319">
        <v>2114710</v>
      </c>
      <c r="E299" s="293" t="s">
        <v>19</v>
      </c>
      <c r="F299" s="293" t="s">
        <v>124</v>
      </c>
      <c r="G299" s="466" t="s">
        <v>4811</v>
      </c>
      <c r="H299" s="293" t="str">
        <f>IFERROR(VLOOKUP(G299,'Cadastro de assessores'!A:B,2,FALSE),"Não Cadastrado")</f>
        <v>Não Cadastrado</v>
      </c>
      <c r="I299" s="293"/>
      <c r="J299" s="29" t="s">
        <v>3855</v>
      </c>
      <c r="K299" s="293" t="s">
        <v>227</v>
      </c>
      <c r="L299" s="423">
        <v>44799</v>
      </c>
      <c r="M299" s="423">
        <v>44799</v>
      </c>
      <c r="N299" s="292"/>
      <c r="O299" s="292" t="s">
        <v>3872</v>
      </c>
      <c r="P299" s="388">
        <v>1.2E-2</v>
      </c>
      <c r="Q299" s="420" t="s">
        <v>4812</v>
      </c>
      <c r="R299" s="417"/>
      <c r="S299" s="292"/>
      <c r="T299" s="292"/>
      <c r="U299" s="292"/>
      <c r="V299" s="292" t="s">
        <v>124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34</v>
      </c>
      <c r="B300" s="104" t="s">
        <v>1772</v>
      </c>
      <c r="C300" s="390" t="s">
        <v>1770</v>
      </c>
      <c r="D300" s="422">
        <v>7772568</v>
      </c>
      <c r="E300" s="293" t="s">
        <v>19</v>
      </c>
      <c r="F300" s="293" t="s">
        <v>38</v>
      </c>
      <c r="G300" s="293" t="s">
        <v>99</v>
      </c>
      <c r="H300" s="293">
        <f>IFERROR(VLOOKUP(G300,'Cadastro de assessores'!A:B,2,FALSE),"Não Cadastrado")</f>
        <v>12332</v>
      </c>
      <c r="I300" s="293"/>
      <c r="J300" s="29" t="s">
        <v>218</v>
      </c>
      <c r="K300" s="293" t="s">
        <v>227</v>
      </c>
      <c r="L300" s="423">
        <v>44636</v>
      </c>
      <c r="M300" s="423">
        <v>44637</v>
      </c>
      <c r="N300" s="292"/>
      <c r="O300" s="292" t="s">
        <v>3869</v>
      </c>
      <c r="P300" s="388">
        <v>7.0000000000000001E-3</v>
      </c>
      <c r="Q300" s="420" t="s">
        <v>4813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220</v>
      </c>
      <c r="U300" s="292" t="s">
        <v>4814</v>
      </c>
      <c r="V300" s="292" t="s">
        <v>666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34</v>
      </c>
      <c r="B301" s="104" t="s">
        <v>1775</v>
      </c>
      <c r="C301" s="390" t="s">
        <v>1773</v>
      </c>
      <c r="D301" s="422">
        <v>5702220</v>
      </c>
      <c r="E301" s="293" t="s">
        <v>19</v>
      </c>
      <c r="F301" s="293" t="s">
        <v>38</v>
      </c>
      <c r="G301" s="293" t="s">
        <v>446</v>
      </c>
      <c r="H301" s="293">
        <f>IFERROR(VLOOKUP(G301,'Cadastro de assessores'!A:B,2,FALSE),"Não Cadastrado")</f>
        <v>12359</v>
      </c>
      <c r="I301" s="293"/>
      <c r="J301" s="29" t="s">
        <v>227</v>
      </c>
      <c r="K301" s="293" t="s">
        <v>227</v>
      </c>
      <c r="L301" s="423">
        <v>44655</v>
      </c>
      <c r="M301" s="423">
        <v>44656</v>
      </c>
      <c r="N301" s="292"/>
      <c r="O301" s="292" t="s">
        <v>3856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220</v>
      </c>
      <c r="U301" s="292" t="s">
        <v>3883</v>
      </c>
      <c r="V301" s="292" t="s">
        <v>38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3007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34</v>
      </c>
      <c r="B302" s="104" t="s">
        <v>4815</v>
      </c>
      <c r="C302" s="390" t="s">
        <v>4816</v>
      </c>
      <c r="D302" s="422">
        <v>8450642</v>
      </c>
      <c r="E302" s="293" t="s">
        <v>19</v>
      </c>
      <c r="F302" s="293" t="s">
        <v>124</v>
      </c>
      <c r="G302" s="293" t="s">
        <v>404</v>
      </c>
      <c r="H302" s="293" t="str">
        <f>IFERROR(VLOOKUP(G302,'Cadastro de assessores'!A:B,2,FALSE),"Não Cadastrado")</f>
        <v>18009</v>
      </c>
      <c r="I302" s="293"/>
      <c r="J302" s="29" t="s">
        <v>218</v>
      </c>
      <c r="K302" s="293" t="s">
        <v>227</v>
      </c>
      <c r="L302" s="423">
        <v>44671</v>
      </c>
      <c r="M302" s="423">
        <v>44679</v>
      </c>
      <c r="N302" s="419">
        <v>44890</v>
      </c>
      <c r="O302" s="292" t="s">
        <v>3862</v>
      </c>
      <c r="P302" s="388">
        <v>1.4999999999999999E-2</v>
      </c>
      <c r="Q302" s="467" t="s">
        <v>4817</v>
      </c>
      <c r="R302" s="417"/>
      <c r="S302" s="292" t="str">
        <f t="shared" si="32"/>
        <v>Não Qualificado</v>
      </c>
      <c r="T302" s="292" t="s">
        <v>220</v>
      </c>
      <c r="U302" s="292" t="s">
        <v>3908</v>
      </c>
      <c r="V302" s="292" t="s">
        <v>38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34</v>
      </c>
      <c r="B303" s="104" t="s">
        <v>4818</v>
      </c>
      <c r="C303" s="122" t="s">
        <v>4819</v>
      </c>
      <c r="D303" s="292">
        <v>4859807</v>
      </c>
      <c r="E303" s="292" t="s">
        <v>110</v>
      </c>
      <c r="F303" s="292" t="s">
        <v>2121</v>
      </c>
      <c r="G303" s="292" t="s">
        <v>4820</v>
      </c>
      <c r="H303" s="292" t="str">
        <f>IFERROR(VLOOKUP(G303,'Cadastro de assessores'!A:B,2,FALSE),"Não Cadastrado")</f>
        <v>1449</v>
      </c>
      <c r="I303" s="292"/>
      <c r="J303" s="29" t="s">
        <v>218</v>
      </c>
      <c r="K303" s="292" t="s">
        <v>3861</v>
      </c>
      <c r="L303" s="387">
        <v>44246</v>
      </c>
      <c r="M303" s="387">
        <v>44246</v>
      </c>
      <c r="N303" s="387">
        <v>44319</v>
      </c>
      <c r="O303" s="292" t="s">
        <v>3856</v>
      </c>
      <c r="P303" s="388">
        <v>0.02</v>
      </c>
      <c r="Q303" s="420" t="s">
        <v>4821</v>
      </c>
      <c r="R303" s="417"/>
      <c r="S303" s="292" t="str">
        <f t="shared" si="32"/>
        <v>Não Qualificado</v>
      </c>
      <c r="T303" s="292" t="s">
        <v>220</v>
      </c>
      <c r="U303" s="292" t="s">
        <v>3864</v>
      </c>
      <c r="V303" s="292" t="s">
        <v>38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4822</v>
      </c>
      <c r="AI303" s="418" t="s">
        <v>4823</v>
      </c>
      <c r="AJ303" s="418" t="s">
        <v>4824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3007</v>
      </c>
      <c r="BE303" s="339" t="s">
        <v>3007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34</v>
      </c>
      <c r="B304" s="104" t="s">
        <v>4825</v>
      </c>
      <c r="C304" s="390" t="s">
        <v>4826</v>
      </c>
      <c r="D304" s="299">
        <v>5627240</v>
      </c>
      <c r="E304" s="293" t="s">
        <v>19</v>
      </c>
      <c r="F304" s="293" t="s">
        <v>124</v>
      </c>
      <c r="G304" s="293" t="s">
        <v>404</v>
      </c>
      <c r="H304" s="293" t="str">
        <f>IFERROR(VLOOKUP(G304,'Cadastro de assessores'!A:B,2,FALSE),"Não Cadastrado")</f>
        <v>18009</v>
      </c>
      <c r="I304" s="293"/>
      <c r="J304" s="29" t="s">
        <v>3855</v>
      </c>
      <c r="K304" s="293" t="s">
        <v>227</v>
      </c>
      <c r="L304" s="415">
        <v>44361</v>
      </c>
      <c r="M304" s="415">
        <v>44362</v>
      </c>
      <c r="N304" s="299"/>
      <c r="O304" s="299" t="s">
        <v>3869</v>
      </c>
      <c r="P304" s="388">
        <v>1.2E-2</v>
      </c>
      <c r="Q304" s="168" t="s">
        <v>4827</v>
      </c>
      <c r="R304" s="417"/>
      <c r="S304" s="292" t="str">
        <f t="shared" si="32"/>
        <v/>
      </c>
      <c r="T304" s="292" t="s">
        <v>220</v>
      </c>
      <c r="U304" s="292" t="s">
        <v>3913</v>
      </c>
      <c r="V304" s="292" t="s">
        <v>112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34</v>
      </c>
      <c r="B305" s="104" t="s">
        <v>4828</v>
      </c>
      <c r="C305" s="390" t="s">
        <v>4829</v>
      </c>
      <c r="D305" s="299">
        <v>5634110</v>
      </c>
      <c r="E305" s="292" t="s">
        <v>19</v>
      </c>
      <c r="F305" s="292" t="s">
        <v>124</v>
      </c>
      <c r="G305" s="292" t="s">
        <v>404</v>
      </c>
      <c r="H305" s="292" t="str">
        <f>IFERROR(VLOOKUP(G305,'Cadastro de assessores'!A:B,2,FALSE),"Não Cadastrado")</f>
        <v>18009</v>
      </c>
      <c r="I305" s="292"/>
      <c r="J305" s="29" t="s">
        <v>218</v>
      </c>
      <c r="K305" s="292" t="s">
        <v>3861</v>
      </c>
      <c r="L305" s="387">
        <v>44356</v>
      </c>
      <c r="M305" s="387">
        <v>44356</v>
      </c>
      <c r="N305" s="391">
        <v>44714</v>
      </c>
      <c r="O305" s="299" t="s">
        <v>3856</v>
      </c>
      <c r="P305" s="388">
        <v>0.02</v>
      </c>
      <c r="Q305" s="168" t="s">
        <v>4830</v>
      </c>
      <c r="R305" s="417"/>
      <c r="S305" s="292" t="str">
        <f t="shared" si="32"/>
        <v>Não Qualificado</v>
      </c>
      <c r="T305" s="292" t="s">
        <v>220</v>
      </c>
      <c r="U305" s="292" t="s">
        <v>4034</v>
      </c>
      <c r="V305" s="292" t="s">
        <v>124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3007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34</v>
      </c>
      <c r="B306" s="104" t="s">
        <v>1789</v>
      </c>
      <c r="C306" s="122" t="s">
        <v>1787</v>
      </c>
      <c r="D306" s="292">
        <v>2866620</v>
      </c>
      <c r="E306" s="293" t="s">
        <v>19</v>
      </c>
      <c r="F306" s="293" t="s">
        <v>38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9" t="s">
        <v>3855</v>
      </c>
      <c r="K306" s="293" t="s">
        <v>227</v>
      </c>
      <c r="L306" s="415">
        <v>44000</v>
      </c>
      <c r="M306" s="415">
        <v>44000</v>
      </c>
      <c r="N306" s="292"/>
      <c r="O306" s="292" t="s">
        <v>3862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220</v>
      </c>
      <c r="U306" s="292" t="s">
        <v>3996</v>
      </c>
      <c r="V306" s="292" t="s">
        <v>38</v>
      </c>
      <c r="W306" s="418" t="s">
        <v>3865</v>
      </c>
      <c r="X306" s="418" t="s">
        <v>3865</v>
      </c>
      <c r="Y306" s="418" t="s">
        <v>3865</v>
      </c>
      <c r="Z306" s="418" t="s">
        <v>3865</v>
      </c>
      <c r="AA306" s="418" t="s">
        <v>3865</v>
      </c>
      <c r="AB306" s="418" t="s">
        <v>3865</v>
      </c>
      <c r="AC306" s="418" t="s">
        <v>3865</v>
      </c>
      <c r="AD306" s="418" t="s">
        <v>4831</v>
      </c>
      <c r="AE306" s="418" t="s">
        <v>4832</v>
      </c>
      <c r="AF306" s="418" t="s">
        <v>4833</v>
      </c>
      <c r="AG306" s="418" t="s">
        <v>4834</v>
      </c>
      <c r="AH306" s="418" t="s">
        <v>3865</v>
      </c>
      <c r="AI306" s="418" t="s">
        <v>4835</v>
      </c>
      <c r="AJ306" s="418" t="s">
        <v>4836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34</v>
      </c>
      <c r="B307" s="104" t="s">
        <v>4837</v>
      </c>
      <c r="C307" s="122" t="s">
        <v>4838</v>
      </c>
      <c r="D307" s="432">
        <v>4990009</v>
      </c>
      <c r="E307" s="292" t="s">
        <v>19</v>
      </c>
      <c r="F307" s="292" t="s">
        <v>124</v>
      </c>
      <c r="G307" s="292" t="s">
        <v>404</v>
      </c>
      <c r="H307" s="292" t="str">
        <f>IFERROR(VLOOKUP(G307,'Cadastro de assessores'!A:B,2,FALSE),"Não Cadastrado")</f>
        <v>18009</v>
      </c>
      <c r="I307" s="292"/>
      <c r="J307" s="29" t="s">
        <v>218</v>
      </c>
      <c r="K307" s="292" t="s">
        <v>3861</v>
      </c>
      <c r="L307" s="387">
        <v>44274</v>
      </c>
      <c r="M307" s="387">
        <v>44274</v>
      </c>
      <c r="N307" s="387">
        <v>44649</v>
      </c>
      <c r="O307" s="292" t="s">
        <v>3862</v>
      </c>
      <c r="P307" s="388">
        <v>1.4999999999999999E-2</v>
      </c>
      <c r="Q307" s="420" t="s">
        <v>4839</v>
      </c>
      <c r="R307" s="417"/>
      <c r="S307" s="292" t="str">
        <f t="shared" si="32"/>
        <v/>
      </c>
      <c r="T307" s="292" t="s">
        <v>220</v>
      </c>
      <c r="U307" s="292" t="s">
        <v>3913</v>
      </c>
      <c r="V307" s="292" t="s">
        <v>112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3007</v>
      </c>
      <c r="BE307" s="339" t="s">
        <v>3007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34</v>
      </c>
      <c r="B308" s="104" t="s">
        <v>4840</v>
      </c>
      <c r="C308" s="122" t="s">
        <v>4841</v>
      </c>
      <c r="D308" s="292">
        <v>4606048</v>
      </c>
      <c r="E308" s="293" t="s">
        <v>110</v>
      </c>
      <c r="F308" s="293" t="s">
        <v>38</v>
      </c>
      <c r="G308" s="293" t="s">
        <v>324</v>
      </c>
      <c r="H308" s="293" t="str">
        <f>IFERROR(VLOOKUP(G308,'Cadastro de assessores'!A:B,2,FALSE),"Não Cadastrado")</f>
        <v>14699</v>
      </c>
      <c r="I308" s="293"/>
      <c r="J308" s="29" t="s">
        <v>227</v>
      </c>
      <c r="K308" s="293" t="s">
        <v>227</v>
      </c>
      <c r="L308" s="416">
        <v>44154</v>
      </c>
      <c r="M308" s="416">
        <v>44160</v>
      </c>
      <c r="N308" s="292"/>
      <c r="O308" s="292" t="s">
        <v>3876</v>
      </c>
      <c r="P308" s="388">
        <v>2.5000000000000001E-2</v>
      </c>
      <c r="Q308" s="168"/>
      <c r="R308" s="417"/>
      <c r="S308" s="292" t="str">
        <f t="shared" si="32"/>
        <v>Não Qualificado</v>
      </c>
      <c r="T308" s="292" t="s">
        <v>220</v>
      </c>
      <c r="U308" s="292" t="s">
        <v>4058</v>
      </c>
      <c r="V308" s="292" t="s">
        <v>38</v>
      </c>
      <c r="W308" s="418" t="s">
        <v>3865</v>
      </c>
      <c r="X308" s="418" t="s">
        <v>3865</v>
      </c>
      <c r="Y308" s="418" t="s">
        <v>3865</v>
      </c>
      <c r="Z308" s="418" t="s">
        <v>3865</v>
      </c>
      <c r="AA308" s="418" t="s">
        <v>3865</v>
      </c>
      <c r="AB308" s="418" t="s">
        <v>3865</v>
      </c>
      <c r="AC308" s="418" t="s">
        <v>3865</v>
      </c>
      <c r="AD308" s="418" t="s">
        <v>3865</v>
      </c>
      <c r="AE308" s="418" t="s">
        <v>3865</v>
      </c>
      <c r="AF308" s="418" t="s">
        <v>3865</v>
      </c>
      <c r="AG308" s="418" t="s">
        <v>3865</v>
      </c>
      <c r="AH308" s="418"/>
      <c r="AI308" s="418"/>
      <c r="AJ308" s="418" t="s">
        <v>4836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34</v>
      </c>
      <c r="B309" s="104" t="s">
        <v>1808</v>
      </c>
      <c r="C309" s="86" t="s">
        <v>1806</v>
      </c>
      <c r="D309" s="426">
        <v>7783008</v>
      </c>
      <c r="E309" s="293" t="s">
        <v>19</v>
      </c>
      <c r="F309" s="293" t="s">
        <v>38</v>
      </c>
      <c r="G309" s="293" t="s">
        <v>39</v>
      </c>
      <c r="H309" s="293">
        <f>IFERROR(VLOOKUP(G309,'Cadastro de assessores'!A:B,2,FALSE),"Não Cadastrado")</f>
        <v>12344</v>
      </c>
      <c r="I309" s="293"/>
      <c r="J309" s="29" t="s">
        <v>3855</v>
      </c>
      <c r="K309" s="293" t="s">
        <v>227</v>
      </c>
      <c r="L309" s="415">
        <v>44587</v>
      </c>
      <c r="M309" s="415">
        <v>44594</v>
      </c>
      <c r="N309" s="299"/>
      <c r="O309" s="299" t="s">
        <v>3869</v>
      </c>
      <c r="P309" s="388">
        <v>7.0000000000000001E-3</v>
      </c>
      <c r="Q309" s="168" t="s">
        <v>4842</v>
      </c>
      <c r="R309" s="417"/>
      <c r="S309" s="292" t="str">
        <f t="shared" si="32"/>
        <v/>
      </c>
      <c r="T309" s="292" t="s">
        <v>220</v>
      </c>
      <c r="U309" s="299" t="s">
        <v>3996</v>
      </c>
      <c r="V309" s="299" t="s">
        <v>38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34</v>
      </c>
      <c r="B310" s="104" t="s">
        <v>4843</v>
      </c>
      <c r="C310" s="390" t="s">
        <v>4844</v>
      </c>
      <c r="D310" s="299">
        <v>6549214</v>
      </c>
      <c r="E310" s="292" t="s">
        <v>19</v>
      </c>
      <c r="F310" s="292" t="s">
        <v>124</v>
      </c>
      <c r="G310" s="292" t="s">
        <v>4201</v>
      </c>
      <c r="H310" s="292" t="str">
        <f>IFERROR(VLOOKUP(G310,'Cadastro de assessores'!A:B,2,FALSE),"Não Cadastrado")</f>
        <v>14294</v>
      </c>
      <c r="I310" s="292"/>
      <c r="J310" s="29" t="s">
        <v>218</v>
      </c>
      <c r="K310" s="292" t="s">
        <v>3861</v>
      </c>
      <c r="L310" s="419">
        <v>44487</v>
      </c>
      <c r="M310" s="419">
        <v>44487</v>
      </c>
      <c r="N310" s="391">
        <v>44810</v>
      </c>
      <c r="O310" s="299" t="s">
        <v>3862</v>
      </c>
      <c r="P310" s="388">
        <v>1.4999999999999999E-2</v>
      </c>
      <c r="Q310" s="168"/>
      <c r="R310" s="417"/>
      <c r="S310" s="292" t="str">
        <f t="shared" si="32"/>
        <v>Qualificado</v>
      </c>
      <c r="T310" s="292" t="s">
        <v>220</v>
      </c>
      <c r="U310" s="299" t="s">
        <v>3950</v>
      </c>
      <c r="V310" s="292" t="s">
        <v>3951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34</v>
      </c>
      <c r="B311" s="104" t="s">
        <v>1827</v>
      </c>
      <c r="C311" s="441" t="s">
        <v>1825</v>
      </c>
      <c r="D311" s="426">
        <v>3025955</v>
      </c>
      <c r="E311" s="293" t="s">
        <v>19</v>
      </c>
      <c r="F311" s="293" t="s">
        <v>124</v>
      </c>
      <c r="G311" s="426" t="s">
        <v>404</v>
      </c>
      <c r="H311" s="293" t="str">
        <f>IFERROR(VLOOKUP(G311,'Cadastro de assessores'!A:B,2,FALSE),"Não Cadastrado")</f>
        <v>18009</v>
      </c>
      <c r="I311" s="293"/>
      <c r="J311" s="29" t="s">
        <v>227</v>
      </c>
      <c r="K311" s="293" t="s">
        <v>227</v>
      </c>
      <c r="L311" s="447">
        <v>44565</v>
      </c>
      <c r="M311" s="447">
        <v>44557</v>
      </c>
      <c r="N311" s="299"/>
      <c r="O311" s="299" t="s">
        <v>4674</v>
      </c>
      <c r="P311" s="388">
        <v>1.4999999999999999E-2</v>
      </c>
      <c r="Q311" s="168" t="s">
        <v>4143</v>
      </c>
      <c r="R311" s="417"/>
      <c r="S311" s="292" t="str">
        <f t="shared" si="32"/>
        <v>Não Qualificado</v>
      </c>
      <c r="T311" s="292" t="s">
        <v>220</v>
      </c>
      <c r="U311" s="292" t="s">
        <v>4034</v>
      </c>
      <c r="V311" s="292" t="s">
        <v>124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34</v>
      </c>
      <c r="B312" s="104" t="s">
        <v>1839</v>
      </c>
      <c r="C312" s="86" t="s">
        <v>1837</v>
      </c>
      <c r="D312" s="299">
        <v>7443645</v>
      </c>
      <c r="E312" s="293" t="s">
        <v>19</v>
      </c>
      <c r="F312" s="293" t="s">
        <v>38</v>
      </c>
      <c r="G312" s="426" t="s">
        <v>1014</v>
      </c>
      <c r="H312" s="293">
        <f>IFERROR(VLOOKUP(G312,'Cadastro de assessores'!A:B,2,FALSE),"Não Cadastrado")</f>
        <v>12342</v>
      </c>
      <c r="I312" s="293"/>
      <c r="J312" s="29" t="s">
        <v>3855</v>
      </c>
      <c r="K312" s="292" t="s">
        <v>3220</v>
      </c>
      <c r="L312" s="292" t="s">
        <v>3220</v>
      </c>
      <c r="M312" s="436" t="s">
        <v>3707</v>
      </c>
      <c r="N312" s="426"/>
      <c r="O312" s="426" t="s">
        <v>3869</v>
      </c>
      <c r="P312" s="449">
        <v>7.0000000000000001E-3</v>
      </c>
      <c r="Q312" s="168"/>
      <c r="R312" s="417"/>
      <c r="S312" s="292" t="str">
        <f t="shared" si="32"/>
        <v>Qualificado</v>
      </c>
      <c r="T312" s="292" t="s">
        <v>220</v>
      </c>
      <c r="U312" s="292" t="s">
        <v>3864</v>
      </c>
      <c r="V312" s="292" t="s">
        <v>38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3007</v>
      </c>
      <c r="BE312" s="339" t="s">
        <v>3007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34</v>
      </c>
      <c r="B313" s="104" t="s">
        <v>1839</v>
      </c>
      <c r="C313" s="86" t="s">
        <v>1837</v>
      </c>
      <c r="D313" s="299">
        <v>6582735</v>
      </c>
      <c r="E313" s="293" t="s">
        <v>19</v>
      </c>
      <c r="F313" s="293" t="s">
        <v>38</v>
      </c>
      <c r="G313" s="426" t="s">
        <v>1014</v>
      </c>
      <c r="H313" s="293">
        <f>IFERROR(VLOOKUP(G313,'Cadastro de assessores'!A:B,2,FALSE),"Não Cadastrado")</f>
        <v>12342</v>
      </c>
      <c r="I313" s="293"/>
      <c r="J313" s="29" t="s">
        <v>227</v>
      </c>
      <c r="K313" s="293" t="s">
        <v>227</v>
      </c>
      <c r="L313" s="391">
        <v>44579</v>
      </c>
      <c r="M313" s="391">
        <v>44579</v>
      </c>
      <c r="N313" s="426"/>
      <c r="O313" s="426" t="s">
        <v>3869</v>
      </c>
      <c r="P313" s="449">
        <v>7.0000000000000001E-3</v>
      </c>
      <c r="Q313" s="168" t="s">
        <v>4845</v>
      </c>
      <c r="R313" s="417"/>
      <c r="S313" s="292" t="str">
        <f t="shared" si="32"/>
        <v>Não Qualificado</v>
      </c>
      <c r="T313" s="292" t="s">
        <v>220</v>
      </c>
      <c r="U313" s="292" t="s">
        <v>3864</v>
      </c>
      <c r="V313" s="292" t="s">
        <v>38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34</v>
      </c>
      <c r="B314" s="104" t="s">
        <v>1843</v>
      </c>
      <c r="C314" s="390" t="s">
        <v>4846</v>
      </c>
      <c r="D314" s="446">
        <v>9215559</v>
      </c>
      <c r="E314" s="292" t="s">
        <v>19</v>
      </c>
      <c r="F314" s="292" t="s">
        <v>124</v>
      </c>
      <c r="G314" s="292" t="s">
        <v>244</v>
      </c>
      <c r="H314" s="293" t="str">
        <f>IFERROR(VLOOKUP(G314,'Cadastro de assessores'!A:B,2,FALSE),"Não Cadastrado")</f>
        <v>18890</v>
      </c>
      <c r="I314" s="292"/>
      <c r="J314" s="29" t="s">
        <v>3855</v>
      </c>
      <c r="K314" s="292"/>
      <c r="L314" s="391"/>
      <c r="M314" s="391"/>
      <c r="N314" s="391"/>
      <c r="O314" s="299" t="s">
        <v>3876</v>
      </c>
      <c r="P314" s="388">
        <v>2.5000000000000001E-2</v>
      </c>
      <c r="Q314" s="420" t="s">
        <v>3975</v>
      </c>
      <c r="R314" s="417"/>
      <c r="S314" s="292"/>
      <c r="T314" s="292"/>
      <c r="U314" s="292"/>
      <c r="V314" s="292" t="s">
        <v>124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34</v>
      </c>
      <c r="B315" s="104" t="s">
        <v>4847</v>
      </c>
      <c r="C315" s="390" t="s">
        <v>4848</v>
      </c>
      <c r="D315" s="299">
        <v>5752123</v>
      </c>
      <c r="E315" s="292" t="s">
        <v>19</v>
      </c>
      <c r="F315" s="292" t="s">
        <v>38</v>
      </c>
      <c r="G315" s="292" t="s">
        <v>3860</v>
      </c>
      <c r="H315" s="292" t="str">
        <f>IFERROR(VLOOKUP(G315,'Cadastro de assessores'!A:B,2,FALSE),"Não Cadastrado")</f>
        <v>17679</v>
      </c>
      <c r="I315" s="292"/>
      <c r="J315" s="29" t="s">
        <v>218</v>
      </c>
      <c r="K315" s="292" t="s">
        <v>3861</v>
      </c>
      <c r="L315" s="391">
        <v>44384</v>
      </c>
      <c r="M315" s="391">
        <v>44384</v>
      </c>
      <c r="N315" s="391">
        <v>44455</v>
      </c>
      <c r="O315" s="299" t="s">
        <v>3869</v>
      </c>
      <c r="P315" s="388">
        <v>7.0000000000000001E-3</v>
      </c>
      <c r="Q315" s="420" t="s">
        <v>4849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220</v>
      </c>
      <c r="U315" s="292" t="s">
        <v>4290</v>
      </c>
      <c r="V315" s="292" t="s">
        <v>3716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3007</v>
      </c>
      <c r="BE315" s="339" t="s">
        <v>3007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34</v>
      </c>
      <c r="B316" s="104" t="s">
        <v>4850</v>
      </c>
      <c r="C316" s="122" t="s">
        <v>4851</v>
      </c>
      <c r="D316" s="292">
        <v>4636125</v>
      </c>
      <c r="E316" s="293" t="s">
        <v>19</v>
      </c>
      <c r="F316" s="293" t="s">
        <v>38</v>
      </c>
      <c r="G316" s="293" t="s">
        <v>446</v>
      </c>
      <c r="H316" s="293">
        <f>IFERROR(VLOOKUP(G316,'Cadastro de assessores'!A:B,2,FALSE),"Não Cadastrado")</f>
        <v>12359</v>
      </c>
      <c r="I316" s="293"/>
      <c r="J316" s="29" t="s">
        <v>3855</v>
      </c>
      <c r="K316" s="293" t="s">
        <v>227</v>
      </c>
      <c r="L316" s="415">
        <v>44215</v>
      </c>
      <c r="M316" s="415">
        <v>44215</v>
      </c>
      <c r="N316" s="299"/>
      <c r="O316" s="299" t="s">
        <v>3856</v>
      </c>
      <c r="P316" s="388">
        <v>0.02</v>
      </c>
      <c r="Q316" s="420" t="s">
        <v>3967</v>
      </c>
      <c r="R316" s="417"/>
      <c r="S316" s="292" t="str">
        <f t="shared" si="33"/>
        <v>Não Qualificado</v>
      </c>
      <c r="T316" s="292" t="s">
        <v>220</v>
      </c>
      <c r="U316" s="292" t="s">
        <v>3899</v>
      </c>
      <c r="V316" s="292" t="s">
        <v>38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3865</v>
      </c>
      <c r="AI316" s="418" t="s">
        <v>3865</v>
      </c>
      <c r="AJ316" s="418" t="s">
        <v>4852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34</v>
      </c>
      <c r="B317" s="104" t="s">
        <v>1871</v>
      </c>
      <c r="C317" s="122" t="s">
        <v>1868</v>
      </c>
      <c r="D317" s="292">
        <v>9098658</v>
      </c>
      <c r="E317" s="293" t="s">
        <v>19</v>
      </c>
      <c r="F317" s="293" t="s">
        <v>124</v>
      </c>
      <c r="G317" s="293" t="s">
        <v>238</v>
      </c>
      <c r="H317" s="293">
        <f>IFERROR(VLOOKUP(G317,'Cadastro de assessores'!A:B,2,FALSE),"Não Cadastrado")</f>
        <v>12331</v>
      </c>
      <c r="I317" s="293"/>
      <c r="J317" s="29" t="s">
        <v>3855</v>
      </c>
      <c r="K317" s="293" t="s">
        <v>227</v>
      </c>
      <c r="L317" s="416">
        <v>44795</v>
      </c>
      <c r="M317" s="416">
        <v>44795</v>
      </c>
      <c r="N317" s="292"/>
      <c r="O317" s="292" t="s">
        <v>3869</v>
      </c>
      <c r="P317" s="388">
        <v>7.0000000000000001E-3</v>
      </c>
      <c r="Q317" s="420" t="s">
        <v>4853</v>
      </c>
      <c r="R317" s="417"/>
      <c r="S317" s="292"/>
      <c r="T317" s="292" t="s">
        <v>220</v>
      </c>
      <c r="U317" s="292"/>
      <c r="V317" s="292" t="s">
        <v>112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34</v>
      </c>
      <c r="B318" s="104" t="s">
        <v>3380</v>
      </c>
      <c r="C318" s="122" t="s">
        <v>3379</v>
      </c>
      <c r="D318" s="292">
        <v>4588112</v>
      </c>
      <c r="E318" s="293" t="s">
        <v>19</v>
      </c>
      <c r="F318" s="293" t="s">
        <v>38</v>
      </c>
      <c r="G318" s="293" t="s">
        <v>164</v>
      </c>
      <c r="H318" s="293" t="str">
        <f>IFERROR(VLOOKUP(G318,'Cadastro de assessores'!A:B,2,FALSE),"Não Cadastrado")</f>
        <v>18836</v>
      </c>
      <c r="I318" s="293"/>
      <c r="J318" s="29" t="s">
        <v>227</v>
      </c>
      <c r="K318" s="293" t="s">
        <v>227</v>
      </c>
      <c r="L318" s="416">
        <v>44144</v>
      </c>
      <c r="M318" s="416">
        <v>44148</v>
      </c>
      <c r="N318" s="292"/>
      <c r="O318" s="292" t="s">
        <v>3872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220</v>
      </c>
      <c r="U318" s="292" t="s">
        <v>4116</v>
      </c>
      <c r="V318" s="292" t="s">
        <v>955</v>
      </c>
      <c r="W318" s="418" t="s">
        <v>3865</v>
      </c>
      <c r="X318" s="418" t="s">
        <v>3865</v>
      </c>
      <c r="Y318" s="418" t="s">
        <v>3865</v>
      </c>
      <c r="Z318" s="418" t="s">
        <v>3865</v>
      </c>
      <c r="AA318" s="418" t="s">
        <v>3865</v>
      </c>
      <c r="AB318" s="418" t="s">
        <v>3865</v>
      </c>
      <c r="AC318" s="418" t="s">
        <v>3865</v>
      </c>
      <c r="AD318" s="418" t="s">
        <v>3865</v>
      </c>
      <c r="AE318" s="418" t="s">
        <v>3865</v>
      </c>
      <c r="AF318" s="418" t="s">
        <v>3865</v>
      </c>
      <c r="AG318" s="418" t="s">
        <v>3865</v>
      </c>
      <c r="AH318" s="418"/>
      <c r="AI318" s="418"/>
      <c r="AJ318" s="418" t="s">
        <v>4852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34</v>
      </c>
      <c r="B319" s="104" t="s">
        <v>4854</v>
      </c>
      <c r="C319" s="390" t="s">
        <v>4855</v>
      </c>
      <c r="D319" s="422">
        <v>7046512</v>
      </c>
      <c r="E319" s="293" t="s">
        <v>110</v>
      </c>
      <c r="F319" s="293" t="s">
        <v>38</v>
      </c>
      <c r="G319" s="293" t="s">
        <v>3929</v>
      </c>
      <c r="H319" s="293" t="str">
        <f>IFERROR(VLOOKUP(G319,'Cadastro de assessores'!A:B,2,FALSE),"Não Cadastrado")</f>
        <v>1298</v>
      </c>
      <c r="I319" s="293"/>
      <c r="J319" s="29" t="s">
        <v>218</v>
      </c>
      <c r="K319" s="293" t="s">
        <v>227</v>
      </c>
      <c r="L319" s="415">
        <v>44673</v>
      </c>
      <c r="M319" s="415">
        <v>44673</v>
      </c>
      <c r="N319" s="429">
        <v>44994</v>
      </c>
      <c r="O319" s="426" t="s">
        <v>3872</v>
      </c>
      <c r="P319" s="388">
        <v>1.2E-2</v>
      </c>
      <c r="Q319" s="168" t="s">
        <v>4856</v>
      </c>
      <c r="R319" s="417"/>
      <c r="S319" s="292" t="str">
        <f t="shared" si="34"/>
        <v>Não Qualificado</v>
      </c>
      <c r="T319" s="299" t="s">
        <v>264</v>
      </c>
      <c r="U319" s="299" t="s">
        <v>4857</v>
      </c>
      <c r="V319" s="299" t="s">
        <v>112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34</v>
      </c>
      <c r="B320" s="104" t="s">
        <v>1906</v>
      </c>
      <c r="C320" s="122" t="s">
        <v>4858</v>
      </c>
      <c r="D320" s="292">
        <v>4616618</v>
      </c>
      <c r="E320" s="293" t="s">
        <v>110</v>
      </c>
      <c r="F320" s="293" t="s">
        <v>38</v>
      </c>
      <c r="G320" s="293" t="s">
        <v>4518</v>
      </c>
      <c r="H320" s="293" t="str">
        <f>IFERROR(VLOOKUP(G320,'Cadastro de assessores'!A:B,2,FALSE),"Não Cadastrado")</f>
        <v>14091</v>
      </c>
      <c r="I320" s="293"/>
      <c r="J320" s="29" t="s">
        <v>3855</v>
      </c>
      <c r="K320" s="293" t="s">
        <v>227</v>
      </c>
      <c r="L320" s="416">
        <v>44154</v>
      </c>
      <c r="M320" s="416">
        <v>44159</v>
      </c>
      <c r="N320" s="292"/>
      <c r="O320" s="292" t="s">
        <v>3872</v>
      </c>
      <c r="P320" s="388">
        <v>1.2E-2</v>
      </c>
      <c r="Q320" s="420" t="s">
        <v>4859</v>
      </c>
      <c r="R320" s="417"/>
      <c r="S320" s="292" t="str">
        <f t="shared" si="34"/>
        <v>Não Qualificado</v>
      </c>
      <c r="T320" s="292" t="s">
        <v>220</v>
      </c>
      <c r="U320" s="292" t="s">
        <v>3899</v>
      </c>
      <c r="V320" s="292" t="s">
        <v>38</v>
      </c>
      <c r="W320" s="418" t="s">
        <v>3865</v>
      </c>
      <c r="X320" s="418" t="s">
        <v>3865</v>
      </c>
      <c r="Y320" s="418" t="s">
        <v>3865</v>
      </c>
      <c r="Z320" s="418" t="s">
        <v>3865</v>
      </c>
      <c r="AA320" s="418" t="s">
        <v>3865</v>
      </c>
      <c r="AB320" s="418" t="s">
        <v>3865</v>
      </c>
      <c r="AC320" s="418" t="s">
        <v>3865</v>
      </c>
      <c r="AD320" s="418" t="s">
        <v>3865</v>
      </c>
      <c r="AE320" s="418" t="s">
        <v>3865</v>
      </c>
      <c r="AF320" s="418" t="s">
        <v>3865</v>
      </c>
      <c r="AG320" s="418" t="s">
        <v>3865</v>
      </c>
      <c r="AH320" s="418" t="s">
        <v>3865</v>
      </c>
      <c r="AI320" s="418" t="s">
        <v>3865</v>
      </c>
      <c r="AJ320" s="418" t="s">
        <v>4860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34</v>
      </c>
      <c r="B321" s="104" t="s">
        <v>1906</v>
      </c>
      <c r="C321" s="122" t="s">
        <v>4858</v>
      </c>
      <c r="D321" s="292">
        <v>4859015</v>
      </c>
      <c r="E321" s="293" t="s">
        <v>110</v>
      </c>
      <c r="F321" s="293" t="s">
        <v>38</v>
      </c>
      <c r="G321" s="293" t="s">
        <v>4518</v>
      </c>
      <c r="H321" s="293" t="str">
        <f>IFERROR(VLOOKUP(G321,'Cadastro de assessores'!A:B,2,FALSE),"Não Cadastrado")</f>
        <v>14091</v>
      </c>
      <c r="I321" s="293"/>
      <c r="J321" s="29" t="s">
        <v>3855</v>
      </c>
      <c r="K321" s="293" t="s">
        <v>227</v>
      </c>
      <c r="L321" s="415">
        <v>44239</v>
      </c>
      <c r="M321" s="415">
        <v>44239</v>
      </c>
      <c r="N321" s="299"/>
      <c r="O321" s="299" t="s">
        <v>3909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220</v>
      </c>
      <c r="U321" s="292" t="s">
        <v>3899</v>
      </c>
      <c r="V321" s="292" t="s">
        <v>38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34</v>
      </c>
      <c r="B322" s="104" t="s">
        <v>4861</v>
      </c>
      <c r="C322" s="390" t="s">
        <v>4862</v>
      </c>
      <c r="D322" s="299">
        <v>5666607</v>
      </c>
      <c r="E322" s="299" t="s">
        <v>19</v>
      </c>
      <c r="F322" s="299" t="s">
        <v>124</v>
      </c>
      <c r="G322" s="299" t="s">
        <v>4863</v>
      </c>
      <c r="H322" s="299" t="str">
        <f>IFERROR(VLOOKUP(G322,'Cadastro de assessores'!A:B,2,FALSE),"Não Cadastrado")</f>
        <v>1275</v>
      </c>
      <c r="I322" s="299"/>
      <c r="J322" s="29" t="s">
        <v>218</v>
      </c>
      <c r="K322" s="292" t="s">
        <v>3861</v>
      </c>
      <c r="L322" s="391">
        <v>44376</v>
      </c>
      <c r="M322" s="391">
        <v>44376</v>
      </c>
      <c r="N322" s="391">
        <v>44775</v>
      </c>
      <c r="O322" s="299" t="s">
        <v>3876</v>
      </c>
      <c r="P322" s="392">
        <v>2.5000000000000001E-2</v>
      </c>
      <c r="Q322" s="168" t="s">
        <v>4864</v>
      </c>
      <c r="R322" s="417"/>
      <c r="S322" s="292" t="str">
        <f t="shared" si="34"/>
        <v>Não Qualificado</v>
      </c>
      <c r="T322" s="292" t="s">
        <v>220</v>
      </c>
      <c r="U322" s="299" t="s">
        <v>3950</v>
      </c>
      <c r="V322" s="292" t="s">
        <v>3951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34</v>
      </c>
      <c r="B323" s="104" t="s">
        <v>4865</v>
      </c>
      <c r="C323" s="441" t="s">
        <v>4866</v>
      </c>
      <c r="D323" s="422">
        <v>5914962</v>
      </c>
      <c r="E323" s="293" t="s">
        <v>19</v>
      </c>
      <c r="F323" s="293" t="s">
        <v>124</v>
      </c>
      <c r="G323" s="293" t="s">
        <v>4201</v>
      </c>
      <c r="H323" s="293" t="str">
        <f>IFERROR(VLOOKUP(G323,'Cadastro de assessores'!A:B,2,FALSE),"Não Cadastrado")</f>
        <v>14294</v>
      </c>
      <c r="I323" s="293"/>
      <c r="J323" s="29" t="s">
        <v>218</v>
      </c>
      <c r="K323" s="293" t="s">
        <v>227</v>
      </c>
      <c r="L323" s="415">
        <v>44454</v>
      </c>
      <c r="M323" s="415">
        <v>44461</v>
      </c>
      <c r="N323" s="391">
        <v>44830</v>
      </c>
      <c r="O323" s="292" t="s">
        <v>3869</v>
      </c>
      <c r="P323" s="388">
        <v>7.0000000000000001E-3</v>
      </c>
      <c r="Q323" s="168"/>
      <c r="R323" s="417"/>
      <c r="S323" s="292" t="str">
        <f t="shared" si="34"/>
        <v/>
      </c>
      <c r="T323" s="292" t="s">
        <v>220</v>
      </c>
      <c r="U323" s="299" t="s">
        <v>4565</v>
      </c>
      <c r="V323" s="299" t="s">
        <v>31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34</v>
      </c>
      <c r="B324" s="104" t="s">
        <v>1916</v>
      </c>
      <c r="C324" s="441" t="s">
        <v>1914</v>
      </c>
      <c r="D324" s="422">
        <v>5958737</v>
      </c>
      <c r="E324" s="293" t="s">
        <v>19</v>
      </c>
      <c r="F324" s="293" t="s">
        <v>124</v>
      </c>
      <c r="G324" s="293" t="s">
        <v>238</v>
      </c>
      <c r="H324" s="293">
        <f>IFERROR(VLOOKUP(G324,'Cadastro de assessores'!A:B,2,FALSE),"Não Cadastrado")</f>
        <v>12331</v>
      </c>
      <c r="I324" s="293"/>
      <c r="J324" s="29" t="s">
        <v>3855</v>
      </c>
      <c r="K324" s="293" t="s">
        <v>227</v>
      </c>
      <c r="L324" s="423">
        <v>44596</v>
      </c>
      <c r="M324" s="423">
        <v>44614</v>
      </c>
      <c r="N324" s="292"/>
      <c r="O324" s="292" t="s">
        <v>3869</v>
      </c>
      <c r="P324" s="388">
        <v>7.0000000000000001E-3</v>
      </c>
      <c r="Q324" s="168"/>
      <c r="R324" s="417"/>
      <c r="S324" s="292" t="str">
        <f t="shared" si="34"/>
        <v/>
      </c>
      <c r="T324" s="292" t="s">
        <v>220</v>
      </c>
      <c r="U324" s="299" t="s">
        <v>4867</v>
      </c>
      <c r="V324" s="299" t="s">
        <v>38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34</v>
      </c>
      <c r="B325" s="104" t="s">
        <v>4868</v>
      </c>
      <c r="C325" s="122" t="s">
        <v>4869</v>
      </c>
      <c r="D325" s="299">
        <v>4712860</v>
      </c>
      <c r="E325" s="292" t="s">
        <v>110</v>
      </c>
      <c r="F325" s="292" t="s">
        <v>38</v>
      </c>
      <c r="G325" s="292" t="s">
        <v>4134</v>
      </c>
      <c r="H325" s="292" t="str">
        <f>IFERROR(VLOOKUP(G325,'Cadastro de assessores'!A:B,2,FALSE),"Não Cadastrado")</f>
        <v>15049</v>
      </c>
      <c r="I325" s="292"/>
      <c r="J325" s="29" t="s">
        <v>218</v>
      </c>
      <c r="K325" s="292" t="s">
        <v>3861</v>
      </c>
      <c r="L325" s="387">
        <v>44203</v>
      </c>
      <c r="M325" s="387">
        <v>44203</v>
      </c>
      <c r="N325" s="387">
        <v>44418</v>
      </c>
      <c r="O325" s="292" t="s">
        <v>3862</v>
      </c>
      <c r="P325" s="388">
        <v>1.4999999999999999E-2</v>
      </c>
      <c r="Q325" s="420" t="s">
        <v>4090</v>
      </c>
      <c r="R325" s="417"/>
      <c r="S325" s="292" t="str">
        <f t="shared" si="34"/>
        <v>Não Qualificado</v>
      </c>
      <c r="T325" s="292" t="s">
        <v>220</v>
      </c>
      <c r="U325" s="292" t="s">
        <v>3996</v>
      </c>
      <c r="V325" s="292" t="s">
        <v>38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3007</v>
      </c>
      <c r="BE325" s="339" t="s">
        <v>3007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34</v>
      </c>
      <c r="B326" s="104" t="s">
        <v>4870</v>
      </c>
      <c r="C326" s="122" t="s">
        <v>4871</v>
      </c>
      <c r="D326" s="292">
        <v>2201017</v>
      </c>
      <c r="E326" s="293" t="s">
        <v>110</v>
      </c>
      <c r="F326" s="293" t="s">
        <v>38</v>
      </c>
      <c r="G326" s="293" t="s">
        <v>3914</v>
      </c>
      <c r="H326" s="293"/>
      <c r="I326" s="293"/>
      <c r="J326" s="29" t="s">
        <v>3855</v>
      </c>
      <c r="K326" s="293"/>
      <c r="L326" s="415"/>
      <c r="M326" s="415">
        <v>44893</v>
      </c>
      <c r="N326" s="292"/>
      <c r="O326" s="292" t="s">
        <v>3869</v>
      </c>
      <c r="P326" s="388">
        <v>0.01</v>
      </c>
      <c r="Q326" s="420" t="s">
        <v>4872</v>
      </c>
      <c r="R326" s="417"/>
      <c r="S326" s="292"/>
      <c r="T326" s="292"/>
      <c r="U326" s="292"/>
      <c r="V326" s="292" t="s">
        <v>31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34</v>
      </c>
      <c r="B327" s="104" t="s">
        <v>4873</v>
      </c>
      <c r="C327" s="390" t="s">
        <v>4874</v>
      </c>
      <c r="D327" s="299">
        <v>5661723</v>
      </c>
      <c r="E327" s="293" t="s">
        <v>2998</v>
      </c>
      <c r="F327" s="293" t="s">
        <v>38</v>
      </c>
      <c r="G327" s="293" t="s">
        <v>2998</v>
      </c>
      <c r="H327" s="293" t="str">
        <f>IFERROR(VLOOKUP(G327,'Cadastro de assessores'!A:B,2,FALSE),"Não Cadastrado")</f>
        <v>18986</v>
      </c>
      <c r="I327" s="293"/>
      <c r="J327" s="29" t="s">
        <v>3855</v>
      </c>
      <c r="K327" s="292" t="s">
        <v>227</v>
      </c>
      <c r="L327" s="415">
        <v>44369</v>
      </c>
      <c r="M327" s="415">
        <v>44369</v>
      </c>
      <c r="N327" s="292"/>
      <c r="O327" s="292" t="s">
        <v>3862</v>
      </c>
      <c r="P327" s="388">
        <v>1.4999999999999999E-2</v>
      </c>
      <c r="Q327" s="168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220</v>
      </c>
      <c r="U327" s="299" t="s">
        <v>3916</v>
      </c>
      <c r="V327" s="299" t="s">
        <v>38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34</v>
      </c>
      <c r="B328" s="104" t="s">
        <v>3417</v>
      </c>
      <c r="C328" s="122" t="s">
        <v>3416</v>
      </c>
      <c r="D328" s="292">
        <v>4600625</v>
      </c>
      <c r="E328" s="293" t="s">
        <v>19</v>
      </c>
      <c r="F328" s="293" t="s">
        <v>38</v>
      </c>
      <c r="G328" s="293" t="s">
        <v>2587</v>
      </c>
      <c r="H328" s="293" t="str">
        <f>IFERROR(VLOOKUP(G328,'Cadastro de assessores'!A:B,2,FALSE),"Não Cadastrado")</f>
        <v>18256</v>
      </c>
      <c r="I328" s="293"/>
      <c r="J328" s="29" t="s">
        <v>3855</v>
      </c>
      <c r="K328" s="293" t="s">
        <v>227</v>
      </c>
      <c r="L328" s="416">
        <v>44180</v>
      </c>
      <c r="M328" s="416">
        <v>44180</v>
      </c>
      <c r="N328" s="292"/>
      <c r="O328" s="292" t="s">
        <v>3876</v>
      </c>
      <c r="P328" s="388">
        <v>2.5000000000000001E-2</v>
      </c>
      <c r="Q328" s="420" t="s">
        <v>4875</v>
      </c>
      <c r="R328" s="417"/>
      <c r="S328" s="292" t="str">
        <f t="shared" si="35"/>
        <v>Não Qualificado</v>
      </c>
      <c r="T328" s="292" t="s">
        <v>220</v>
      </c>
      <c r="U328" s="292" t="s">
        <v>3899</v>
      </c>
      <c r="V328" s="292" t="s">
        <v>38</v>
      </c>
      <c r="W328" s="418" t="s">
        <v>3865</v>
      </c>
      <c r="X328" s="418" t="s">
        <v>3865</v>
      </c>
      <c r="Y328" s="418" t="s">
        <v>3865</v>
      </c>
      <c r="Z328" s="418" t="s">
        <v>3865</v>
      </c>
      <c r="AA328" s="418" t="s">
        <v>3865</v>
      </c>
      <c r="AB328" s="418" t="s">
        <v>3865</v>
      </c>
      <c r="AC328" s="418" t="s">
        <v>3865</v>
      </c>
      <c r="AD328" s="418" t="s">
        <v>3865</v>
      </c>
      <c r="AE328" s="418" t="s">
        <v>3865</v>
      </c>
      <c r="AF328" s="418" t="s">
        <v>3865</v>
      </c>
      <c r="AG328" s="418" t="s">
        <v>3865</v>
      </c>
      <c r="AH328" s="418" t="s">
        <v>3865</v>
      </c>
      <c r="AI328" s="418" t="s">
        <v>3865</v>
      </c>
      <c r="AJ328" s="418" t="s">
        <v>3865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34</v>
      </c>
      <c r="B329" s="104" t="s">
        <v>4876</v>
      </c>
      <c r="C329" s="390" t="s">
        <v>4877</v>
      </c>
      <c r="D329" s="299">
        <v>5630594</v>
      </c>
      <c r="E329" s="293" t="s">
        <v>19</v>
      </c>
      <c r="F329" s="293" t="s">
        <v>38</v>
      </c>
      <c r="G329" s="293" t="s">
        <v>4382</v>
      </c>
      <c r="H329" s="293" t="str">
        <f>IFERROR(VLOOKUP(G329,'Cadastro de assessores'!A:B,2,FALSE),"Não Cadastrado")</f>
        <v>13896</v>
      </c>
      <c r="I329" s="293"/>
      <c r="J329" s="29" t="s">
        <v>3855</v>
      </c>
      <c r="K329" s="293" t="s">
        <v>227</v>
      </c>
      <c r="L329" s="415">
        <v>44356</v>
      </c>
      <c r="M329" s="415">
        <v>44356</v>
      </c>
      <c r="N329" s="299"/>
      <c r="O329" s="299" t="s">
        <v>4077</v>
      </c>
      <c r="P329" s="388">
        <v>0.02</v>
      </c>
      <c r="Q329" s="168"/>
      <c r="R329" s="417"/>
      <c r="S329" s="292" t="str">
        <f t="shared" si="35"/>
        <v/>
      </c>
      <c r="T329" s="292" t="s">
        <v>220</v>
      </c>
      <c r="U329" s="292" t="s">
        <v>3913</v>
      </c>
      <c r="V329" s="292" t="s">
        <v>112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34</v>
      </c>
      <c r="B330" s="104" t="s">
        <v>4878</v>
      </c>
      <c r="C330" s="122" t="s">
        <v>4879</v>
      </c>
      <c r="D330" s="292">
        <v>4680045</v>
      </c>
      <c r="E330" s="462" t="s">
        <v>110</v>
      </c>
      <c r="F330" s="293" t="s">
        <v>38</v>
      </c>
      <c r="G330" s="293" t="s">
        <v>4134</v>
      </c>
      <c r="H330" s="293" t="str">
        <f>IFERROR(VLOOKUP(G330,'Cadastro de assessores'!A:B,2,FALSE),"Não Cadastrado")</f>
        <v>15049</v>
      </c>
      <c r="I330" s="293"/>
      <c r="J330" s="29" t="s">
        <v>3855</v>
      </c>
      <c r="K330" s="292" t="s">
        <v>239</v>
      </c>
      <c r="L330" s="416">
        <v>44182</v>
      </c>
      <c r="M330" s="416">
        <v>44183</v>
      </c>
      <c r="N330" s="292"/>
      <c r="O330" s="292" t="s">
        <v>3862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220</v>
      </c>
      <c r="U330" s="292" t="s">
        <v>3996</v>
      </c>
      <c r="V330" s="292" t="s">
        <v>38</v>
      </c>
      <c r="W330" s="418" t="s">
        <v>3865</v>
      </c>
      <c r="X330" s="418" t="s">
        <v>3865</v>
      </c>
      <c r="Y330" s="418" t="s">
        <v>3865</v>
      </c>
      <c r="Z330" s="418" t="s">
        <v>3865</v>
      </c>
      <c r="AA330" s="418" t="s">
        <v>3865</v>
      </c>
      <c r="AB330" s="418" t="s">
        <v>3865</v>
      </c>
      <c r="AC330" s="418" t="s">
        <v>3865</v>
      </c>
      <c r="AD330" s="418" t="s">
        <v>3865</v>
      </c>
      <c r="AE330" s="418" t="s">
        <v>3865</v>
      </c>
      <c r="AF330" s="418" t="s">
        <v>3865</v>
      </c>
      <c r="AG330" s="418" t="s">
        <v>3865</v>
      </c>
      <c r="AH330" s="418" t="s">
        <v>3865</v>
      </c>
      <c r="AI330" s="418" t="s">
        <v>3865</v>
      </c>
      <c r="AJ330" s="418" t="s">
        <v>3865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34</v>
      </c>
      <c r="B331" s="104" t="s">
        <v>4880</v>
      </c>
      <c r="C331" s="441" t="s">
        <v>4881</v>
      </c>
      <c r="D331" s="292">
        <v>7854925</v>
      </c>
      <c r="E331" s="426" t="s">
        <v>19</v>
      </c>
      <c r="F331" s="426" t="s">
        <v>124</v>
      </c>
      <c r="G331" s="293" t="s">
        <v>354</v>
      </c>
      <c r="H331" s="293" t="str">
        <f>IFERROR(VLOOKUP(G331,'Cadastro de assessores'!A:B,2,FALSE),"Não Cadastrado")</f>
        <v>17831</v>
      </c>
      <c r="I331" s="293"/>
      <c r="J331" s="29" t="s">
        <v>3855</v>
      </c>
      <c r="K331" s="293" t="s">
        <v>227</v>
      </c>
      <c r="L331" s="415">
        <v>44602</v>
      </c>
      <c r="M331" s="415">
        <v>44606</v>
      </c>
      <c r="N331" s="292"/>
      <c r="O331" s="292" t="s">
        <v>4882</v>
      </c>
      <c r="P331" s="388">
        <v>1.2E-2</v>
      </c>
      <c r="Q331" s="390" t="s">
        <v>4883</v>
      </c>
      <c r="R331" s="417"/>
      <c r="S331" s="292" t="str">
        <f t="shared" si="35"/>
        <v/>
      </c>
      <c r="T331" s="292" t="s">
        <v>220</v>
      </c>
      <c r="U331" s="292" t="s">
        <v>3908</v>
      </c>
      <c r="V331" s="292" t="s">
        <v>124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34</v>
      </c>
      <c r="B332" s="104" t="s">
        <v>4884</v>
      </c>
      <c r="C332" s="122" t="s">
        <v>4885</v>
      </c>
      <c r="D332" s="292">
        <v>4901933</v>
      </c>
      <c r="E332" s="292" t="s">
        <v>19</v>
      </c>
      <c r="F332" s="292" t="s">
        <v>124</v>
      </c>
      <c r="G332" s="292" t="s">
        <v>404</v>
      </c>
      <c r="H332" s="292" t="str">
        <f>IFERROR(VLOOKUP(G332,'Cadastro de assessores'!A:B,2,FALSE),"Não Cadastrado")</f>
        <v>18009</v>
      </c>
      <c r="I332" s="292"/>
      <c r="J332" s="29" t="s">
        <v>218</v>
      </c>
      <c r="K332" s="292" t="s">
        <v>3861</v>
      </c>
      <c r="L332" s="387">
        <v>44251</v>
      </c>
      <c r="M332" s="387">
        <v>44251</v>
      </c>
      <c r="N332" s="387">
        <v>44783</v>
      </c>
      <c r="O332" s="292" t="s">
        <v>3862</v>
      </c>
      <c r="P332" s="388">
        <v>1.4999999999999999E-2</v>
      </c>
      <c r="Q332" s="420" t="s">
        <v>4886</v>
      </c>
      <c r="R332" s="417"/>
      <c r="S332" s="292" t="str">
        <f t="shared" si="35"/>
        <v>Não Qualificado</v>
      </c>
      <c r="T332" s="292" t="s">
        <v>220</v>
      </c>
      <c r="U332" s="292" t="s">
        <v>4360</v>
      </c>
      <c r="V332" s="292" t="s">
        <v>38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34</v>
      </c>
      <c r="B333" s="104" t="s">
        <v>1932</v>
      </c>
      <c r="C333" s="390" t="s">
        <v>1929</v>
      </c>
      <c r="D333" s="299">
        <v>581733</v>
      </c>
      <c r="E333" s="293" t="s">
        <v>19</v>
      </c>
      <c r="F333" s="293" t="s">
        <v>38</v>
      </c>
      <c r="G333" s="293" t="s">
        <v>871</v>
      </c>
      <c r="H333" s="293" t="str">
        <f>IFERROR(VLOOKUP(G333,'Cadastro de assessores'!A:B,2,FALSE),"Não Cadastrado")</f>
        <v>18467</v>
      </c>
      <c r="I333" s="293"/>
      <c r="J333" s="29" t="s">
        <v>3855</v>
      </c>
      <c r="K333" s="293" t="s">
        <v>227</v>
      </c>
      <c r="L333" s="415">
        <v>44452</v>
      </c>
      <c r="M333" s="415">
        <v>44453</v>
      </c>
      <c r="N333" s="299"/>
      <c r="O333" s="299" t="s">
        <v>3876</v>
      </c>
      <c r="P333" s="388">
        <v>1.4999999999999999E-2</v>
      </c>
      <c r="Q333" s="168" t="s">
        <v>4887</v>
      </c>
      <c r="R333" s="417"/>
      <c r="S333" s="292" t="str">
        <f t="shared" si="35"/>
        <v>Não Qualificado</v>
      </c>
      <c r="T333" s="292" t="s">
        <v>220</v>
      </c>
      <c r="U333" s="299" t="s">
        <v>3883</v>
      </c>
      <c r="V333" s="292" t="s">
        <v>38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34</v>
      </c>
      <c r="B334" s="104" t="s">
        <v>1932</v>
      </c>
      <c r="C334" s="390" t="s">
        <v>1929</v>
      </c>
      <c r="D334" s="422">
        <v>8089465</v>
      </c>
      <c r="E334" s="469" t="s">
        <v>19</v>
      </c>
      <c r="F334" s="293" t="s">
        <v>38</v>
      </c>
      <c r="G334" s="293" t="s">
        <v>871</v>
      </c>
      <c r="H334" s="293" t="str">
        <f>IFERROR(VLOOKUP(G334,'Cadastro de assessores'!A:B,2,FALSE),"Não Cadastrado")</f>
        <v>18467</v>
      </c>
      <c r="I334" s="293"/>
      <c r="J334" s="29" t="s">
        <v>3855</v>
      </c>
      <c r="K334" s="299" t="s">
        <v>227</v>
      </c>
      <c r="L334" s="470">
        <v>44630</v>
      </c>
      <c r="M334" s="470">
        <v>44631</v>
      </c>
      <c r="N334" s="299"/>
      <c r="O334" s="299" t="s">
        <v>3869</v>
      </c>
      <c r="P334" s="392">
        <v>7.0000000000000001E-3</v>
      </c>
      <c r="Q334" s="168" t="s">
        <v>4887</v>
      </c>
      <c r="R334" s="417"/>
      <c r="S334" s="292" t="str">
        <f t="shared" si="35"/>
        <v>Não Qualificado</v>
      </c>
      <c r="T334" s="292" t="s">
        <v>220</v>
      </c>
      <c r="U334" s="299" t="s">
        <v>3883</v>
      </c>
      <c r="V334" s="299" t="s">
        <v>38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34</v>
      </c>
      <c r="B335" s="104" t="s">
        <v>1936</v>
      </c>
      <c r="C335" s="390" t="s">
        <v>1934</v>
      </c>
      <c r="D335" s="299">
        <v>5581002</v>
      </c>
      <c r="E335" s="293" t="s">
        <v>19</v>
      </c>
      <c r="F335" s="293" t="s">
        <v>38</v>
      </c>
      <c r="G335" s="293" t="s">
        <v>39</v>
      </c>
      <c r="H335" s="293">
        <f>IFERROR(VLOOKUP(G335,'Cadastro de assessores'!A:B,2,FALSE),"Não Cadastrado")</f>
        <v>12344</v>
      </c>
      <c r="I335" s="293"/>
      <c r="J335" s="29" t="s">
        <v>3855</v>
      </c>
      <c r="K335" s="293" t="s">
        <v>227</v>
      </c>
      <c r="L335" s="415">
        <v>44340</v>
      </c>
      <c r="M335" s="415">
        <v>44340</v>
      </c>
      <c r="N335" s="299"/>
      <c r="O335" s="299" t="s">
        <v>3876</v>
      </c>
      <c r="P335" s="388">
        <v>2.5000000000000001E-2</v>
      </c>
      <c r="Q335" s="420" t="s">
        <v>4888</v>
      </c>
      <c r="R335" s="417"/>
      <c r="S335" s="292" t="str">
        <f t="shared" si="35"/>
        <v/>
      </c>
      <c r="T335" s="292" t="s">
        <v>220</v>
      </c>
      <c r="U335" s="292" t="s">
        <v>3864</v>
      </c>
      <c r="V335" s="292" t="s">
        <v>38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34</v>
      </c>
      <c r="B336" s="104" t="s">
        <v>1936</v>
      </c>
      <c r="C336" s="122" t="s">
        <v>1934</v>
      </c>
      <c r="D336" s="422">
        <v>4924154</v>
      </c>
      <c r="E336" s="293" t="s">
        <v>19</v>
      </c>
      <c r="F336" s="293" t="s">
        <v>38</v>
      </c>
      <c r="G336" s="293" t="s">
        <v>39</v>
      </c>
      <c r="H336" s="293">
        <f>IFERROR(VLOOKUP(G336,'Cadastro de assessores'!A:B,2,FALSE),"Não Cadastrado")</f>
        <v>12344</v>
      </c>
      <c r="I336" s="293"/>
      <c r="J336" s="29" t="s">
        <v>227</v>
      </c>
      <c r="K336" s="293" t="s">
        <v>227</v>
      </c>
      <c r="L336" s="415">
        <v>44265</v>
      </c>
      <c r="M336" s="415">
        <v>44265</v>
      </c>
      <c r="N336" s="292"/>
      <c r="O336" s="292" t="s">
        <v>3869</v>
      </c>
      <c r="P336" s="388">
        <v>7.0000000000000001E-3</v>
      </c>
      <c r="Q336" s="420" t="s">
        <v>4889</v>
      </c>
      <c r="R336" s="417"/>
      <c r="S336" s="292" t="str">
        <f t="shared" si="35"/>
        <v>Não Qualificado</v>
      </c>
      <c r="T336" s="292" t="s">
        <v>220</v>
      </c>
      <c r="U336" s="292" t="s">
        <v>3864</v>
      </c>
      <c r="V336" s="292" t="s">
        <v>38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3220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34</v>
      </c>
      <c r="B337" s="104" t="s">
        <v>4890</v>
      </c>
      <c r="C337" s="390" t="s">
        <v>4891</v>
      </c>
      <c r="D337" s="299">
        <v>2580097</v>
      </c>
      <c r="E337" s="292" t="s">
        <v>19</v>
      </c>
      <c r="F337" s="292" t="s">
        <v>38</v>
      </c>
      <c r="G337" s="292" t="s">
        <v>3752</v>
      </c>
      <c r="H337" s="292" t="str">
        <f>IFERROR(VLOOKUP(G337,'Cadastro de assessores'!A:B,2,FALSE),"Não Cadastrado")</f>
        <v>18266</v>
      </c>
      <c r="I337" s="292"/>
      <c r="J337" s="29" t="s">
        <v>218</v>
      </c>
      <c r="K337" s="292" t="s">
        <v>3861</v>
      </c>
      <c r="L337" s="391">
        <v>44341</v>
      </c>
      <c r="M337" s="391">
        <v>44341</v>
      </c>
      <c r="N337" s="387">
        <v>44788</v>
      </c>
      <c r="O337" s="299" t="s">
        <v>4892</v>
      </c>
      <c r="P337" s="388">
        <v>2.5000000000000001E-2</v>
      </c>
      <c r="Q337" s="420" t="s">
        <v>4893</v>
      </c>
      <c r="R337" s="417"/>
      <c r="S337" s="292" t="str">
        <f t="shared" si="35"/>
        <v/>
      </c>
      <c r="T337" s="292" t="s">
        <v>220</v>
      </c>
      <c r="U337" s="292" t="s">
        <v>3864</v>
      </c>
      <c r="V337" s="292" t="s">
        <v>38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34</v>
      </c>
      <c r="B338" s="104" t="s">
        <v>4894</v>
      </c>
      <c r="C338" s="390" t="s">
        <v>4895</v>
      </c>
      <c r="D338" s="299">
        <v>6130739</v>
      </c>
      <c r="E338" s="292" t="s">
        <v>19</v>
      </c>
      <c r="F338" s="292" t="s">
        <v>124</v>
      </c>
      <c r="G338" s="299" t="s">
        <v>404</v>
      </c>
      <c r="H338" s="299" t="str">
        <f>IFERROR(VLOOKUP(G338,'Cadastro de assessores'!A:B,2,FALSE),"Não Cadastrado")</f>
        <v>18009</v>
      </c>
      <c r="I338" s="299"/>
      <c r="J338" s="29" t="s">
        <v>218</v>
      </c>
      <c r="K338" s="292" t="s">
        <v>3861</v>
      </c>
      <c r="L338" s="387">
        <v>44424</v>
      </c>
      <c r="M338" s="387">
        <v>44424</v>
      </c>
      <c r="N338" s="391">
        <v>44642</v>
      </c>
      <c r="O338" s="299" t="s">
        <v>4086</v>
      </c>
      <c r="P338" s="388">
        <v>0.02</v>
      </c>
      <c r="Q338" s="420" t="s">
        <v>4896</v>
      </c>
      <c r="R338" s="417"/>
      <c r="S338" s="292" t="str">
        <f t="shared" si="35"/>
        <v>Não Qualificado</v>
      </c>
      <c r="T338" s="292" t="s">
        <v>220</v>
      </c>
      <c r="U338" s="299" t="s">
        <v>3913</v>
      </c>
      <c r="V338" s="299" t="s">
        <v>112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3007</v>
      </c>
      <c r="BE338" s="339" t="s">
        <v>3007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34</v>
      </c>
      <c r="B339" s="104" t="s">
        <v>1953</v>
      </c>
      <c r="C339" s="390" t="s">
        <v>1951</v>
      </c>
      <c r="D339" s="299">
        <v>511539</v>
      </c>
      <c r="E339" s="293" t="s">
        <v>19</v>
      </c>
      <c r="F339" s="293" t="s">
        <v>124</v>
      </c>
      <c r="G339" s="293" t="s">
        <v>404</v>
      </c>
      <c r="H339" s="293" t="str">
        <f>IFERROR(VLOOKUP(G339,'Cadastro de assessores'!A:B,2,FALSE),"Não Cadastrado")</f>
        <v>18009</v>
      </c>
      <c r="I339" s="293"/>
      <c r="J339" s="29" t="s">
        <v>3855</v>
      </c>
      <c r="K339" s="293" t="s">
        <v>227</v>
      </c>
      <c r="L339" s="415">
        <v>44368</v>
      </c>
      <c r="M339" s="415">
        <v>44379</v>
      </c>
      <c r="N339" s="299"/>
      <c r="O339" s="299" t="s">
        <v>4045</v>
      </c>
      <c r="P339" s="388">
        <v>0.02</v>
      </c>
      <c r="Q339" s="420" t="s">
        <v>4897</v>
      </c>
      <c r="R339" s="417"/>
      <c r="S339" s="292" t="str">
        <f t="shared" si="35"/>
        <v>Não Qualificado</v>
      </c>
      <c r="T339" s="292" t="s">
        <v>220</v>
      </c>
      <c r="U339" s="299" t="s">
        <v>3913</v>
      </c>
      <c r="V339" s="299" t="s">
        <v>112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34</v>
      </c>
      <c r="B340" s="104" t="s">
        <v>4898</v>
      </c>
      <c r="C340" s="122" t="s">
        <v>4899</v>
      </c>
      <c r="D340" s="292">
        <v>4687018</v>
      </c>
      <c r="E340" s="292" t="s">
        <v>110</v>
      </c>
      <c r="F340" s="292" t="s">
        <v>38</v>
      </c>
      <c r="G340" s="292" t="s">
        <v>4900</v>
      </c>
      <c r="H340" s="292" t="str">
        <f>IFERROR(VLOOKUP(G340,'Cadastro de assessores'!A:B,2,FALSE),"Não Cadastrado")</f>
        <v>1153</v>
      </c>
      <c r="I340" s="292"/>
      <c r="J340" s="29" t="s">
        <v>218</v>
      </c>
      <c r="K340" s="292" t="s">
        <v>3861</v>
      </c>
      <c r="L340" s="387">
        <v>44225</v>
      </c>
      <c r="M340" s="387">
        <v>44225</v>
      </c>
      <c r="N340" s="387">
        <v>44627</v>
      </c>
      <c r="O340" s="292" t="s">
        <v>3876</v>
      </c>
      <c r="P340" s="388">
        <v>2.5000000000000001E-2</v>
      </c>
      <c r="Q340" s="420" t="s">
        <v>4901</v>
      </c>
      <c r="R340" s="417"/>
      <c r="S340" s="292" t="str">
        <f t="shared" si="35"/>
        <v>Não Qualificado</v>
      </c>
      <c r="T340" s="292" t="s">
        <v>220</v>
      </c>
      <c r="U340" s="292" t="s">
        <v>3878</v>
      </c>
      <c r="V340" s="292" t="s">
        <v>38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3007</v>
      </c>
      <c r="BE340" s="339" t="s">
        <v>3007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34</v>
      </c>
      <c r="B341" s="104" t="s">
        <v>4902</v>
      </c>
      <c r="C341" s="122" t="s">
        <v>4903</v>
      </c>
      <c r="D341" s="292">
        <v>4637696</v>
      </c>
      <c r="E341" s="293" t="s">
        <v>19</v>
      </c>
      <c r="F341" s="293" t="s">
        <v>38</v>
      </c>
      <c r="G341" s="293" t="s">
        <v>2587</v>
      </c>
      <c r="H341" s="293" t="str">
        <f>IFERROR(VLOOKUP(G341,'Cadastro de assessores'!A:B,2,FALSE),"Não Cadastrado")</f>
        <v>18256</v>
      </c>
      <c r="I341" s="293"/>
      <c r="J341" s="29" t="s">
        <v>3855</v>
      </c>
      <c r="K341" s="293" t="s">
        <v>227</v>
      </c>
      <c r="L341" s="415">
        <v>44249</v>
      </c>
      <c r="M341" s="415">
        <v>44249</v>
      </c>
      <c r="N341" s="292"/>
      <c r="O341" s="292" t="s">
        <v>3862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220</v>
      </c>
      <c r="U341" s="292" t="s">
        <v>3864</v>
      </c>
      <c r="V341" s="292" t="s">
        <v>38</v>
      </c>
      <c r="W341" s="418" t="s">
        <v>3865</v>
      </c>
      <c r="X341" s="418" t="s">
        <v>3865</v>
      </c>
      <c r="Y341" s="418" t="s">
        <v>3865</v>
      </c>
      <c r="Z341" s="418" t="s">
        <v>3865</v>
      </c>
      <c r="AA341" s="418" t="s">
        <v>3865</v>
      </c>
      <c r="AB341" s="418" t="s">
        <v>3865</v>
      </c>
      <c r="AC341" s="418" t="s">
        <v>3865</v>
      </c>
      <c r="AD341" s="418" t="s">
        <v>3865</v>
      </c>
      <c r="AE341" s="418" t="s">
        <v>3865</v>
      </c>
      <c r="AF341" s="418" t="s">
        <v>3865</v>
      </c>
      <c r="AG341" s="418" t="s">
        <v>3865</v>
      </c>
      <c r="AH341" s="418" t="s">
        <v>3865</v>
      </c>
      <c r="AI341" s="418" t="s">
        <v>3865</v>
      </c>
      <c r="AJ341" s="418" t="s">
        <v>3865</v>
      </c>
      <c r="AK341" s="339" t="s">
        <v>3220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34</v>
      </c>
      <c r="B342" s="104" t="s">
        <v>4904</v>
      </c>
      <c r="C342" s="122" t="s">
        <v>4905</v>
      </c>
      <c r="D342" s="292">
        <v>4644940</v>
      </c>
      <c r="E342" s="293" t="s">
        <v>2998</v>
      </c>
      <c r="F342" s="293" t="s">
        <v>38</v>
      </c>
      <c r="G342" s="293" t="s">
        <v>2998</v>
      </c>
      <c r="H342" s="293" t="str">
        <f>IFERROR(VLOOKUP(G342,'Cadastro de assessores'!A:B,2,FALSE),"Não Cadastrado")</f>
        <v>18986</v>
      </c>
      <c r="I342" s="293"/>
      <c r="J342" s="29" t="s">
        <v>3855</v>
      </c>
      <c r="K342" s="293" t="s">
        <v>227</v>
      </c>
      <c r="L342" s="416">
        <v>44186</v>
      </c>
      <c r="M342" s="416">
        <v>44195</v>
      </c>
      <c r="N342" s="292"/>
      <c r="O342" s="292" t="s">
        <v>3872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220</v>
      </c>
      <c r="U342" s="292" t="s">
        <v>3883</v>
      </c>
      <c r="V342" s="292" t="s">
        <v>38</v>
      </c>
      <c r="W342" s="418" t="s">
        <v>3865</v>
      </c>
      <c r="X342" s="418" t="s">
        <v>3865</v>
      </c>
      <c r="Y342" s="418" t="s">
        <v>3865</v>
      </c>
      <c r="Z342" s="418" t="s">
        <v>3865</v>
      </c>
      <c r="AA342" s="418" t="s">
        <v>3865</v>
      </c>
      <c r="AB342" s="418" t="s">
        <v>3865</v>
      </c>
      <c r="AC342" s="418" t="s">
        <v>3865</v>
      </c>
      <c r="AD342" s="418" t="s">
        <v>3865</v>
      </c>
      <c r="AE342" s="418" t="s">
        <v>3865</v>
      </c>
      <c r="AF342" s="418" t="s">
        <v>3865</v>
      </c>
      <c r="AG342" s="418" t="s">
        <v>3865</v>
      </c>
      <c r="AH342" s="418" t="s">
        <v>3865</v>
      </c>
      <c r="AI342" s="418" t="s">
        <v>3865</v>
      </c>
      <c r="AJ342" s="418" t="s">
        <v>3865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34</v>
      </c>
      <c r="B343" s="104" t="s">
        <v>4906</v>
      </c>
      <c r="C343" s="441" t="s">
        <v>1961</v>
      </c>
      <c r="D343" s="422">
        <v>4358218</v>
      </c>
      <c r="E343" s="293" t="s">
        <v>19</v>
      </c>
      <c r="F343" s="293" t="s">
        <v>38</v>
      </c>
      <c r="G343" s="293" t="s">
        <v>39</v>
      </c>
      <c r="H343" s="293">
        <f>IFERROR(VLOOKUP(G343,'Cadastro de assessores'!A:B,2,FALSE),"Não Cadastrado")</f>
        <v>12344</v>
      </c>
      <c r="I343" s="293"/>
      <c r="J343" s="29" t="s">
        <v>3855</v>
      </c>
      <c r="K343" s="293" t="s">
        <v>227</v>
      </c>
      <c r="L343" s="423">
        <v>44782</v>
      </c>
      <c r="M343" s="423">
        <v>44774</v>
      </c>
      <c r="N343" s="299"/>
      <c r="O343" s="299" t="s">
        <v>3869</v>
      </c>
      <c r="P343" s="388">
        <v>7.0000000000000001E-3</v>
      </c>
      <c r="Q343" s="420" t="s">
        <v>3869</v>
      </c>
      <c r="R343" s="417"/>
      <c r="S343" s="292"/>
      <c r="T343" s="292" t="s">
        <v>220</v>
      </c>
      <c r="U343" s="292" t="s">
        <v>3864</v>
      </c>
      <c r="V343" s="292" t="s">
        <v>38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34</v>
      </c>
      <c r="B344" s="104" t="s">
        <v>1967</v>
      </c>
      <c r="C344" s="441" t="s">
        <v>1965</v>
      </c>
      <c r="D344" s="422">
        <v>7998263</v>
      </c>
      <c r="E344" s="293" t="s">
        <v>19</v>
      </c>
      <c r="F344" s="293" t="s">
        <v>124</v>
      </c>
      <c r="G344" s="293" t="s">
        <v>238</v>
      </c>
      <c r="H344" s="293">
        <f>IFERROR(VLOOKUP(G344,'Cadastro de assessores'!A:B,2,FALSE),"Não Cadastrado")</f>
        <v>12331</v>
      </c>
      <c r="I344" s="293"/>
      <c r="J344" s="29" t="s">
        <v>3855</v>
      </c>
      <c r="K344" s="293" t="s">
        <v>227</v>
      </c>
      <c r="L344" s="423">
        <v>44615</v>
      </c>
      <c r="M344" s="423">
        <v>44623</v>
      </c>
      <c r="N344" s="299"/>
      <c r="O344" s="299" t="s">
        <v>3869</v>
      </c>
      <c r="P344" s="388">
        <v>7.0000000000000001E-3</v>
      </c>
      <c r="Q344" s="420" t="s">
        <v>4907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220</v>
      </c>
      <c r="U344" s="292" t="s">
        <v>4144</v>
      </c>
      <c r="V344" s="292" t="s">
        <v>124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34</v>
      </c>
      <c r="B345" s="104" t="s">
        <v>4908</v>
      </c>
      <c r="C345" s="122" t="s">
        <v>4909</v>
      </c>
      <c r="D345" s="292">
        <v>4697028</v>
      </c>
      <c r="E345" s="293" t="s">
        <v>110</v>
      </c>
      <c r="F345" s="293" t="s">
        <v>38</v>
      </c>
      <c r="G345" s="293" t="s">
        <v>4171</v>
      </c>
      <c r="H345" s="293" t="str">
        <f>IFERROR(VLOOKUP(G345,'Cadastro de assessores'!A:B,2,FALSE),"Não Cadastrado")</f>
        <v>19157</v>
      </c>
      <c r="I345" s="293"/>
      <c r="J345" s="29" t="s">
        <v>218</v>
      </c>
      <c r="K345" s="293" t="s">
        <v>227</v>
      </c>
      <c r="L345" s="416">
        <v>44189</v>
      </c>
      <c r="M345" s="416">
        <v>44195</v>
      </c>
      <c r="N345" s="292"/>
      <c r="O345" s="292" t="s">
        <v>3856</v>
      </c>
      <c r="P345" s="388">
        <v>0.02</v>
      </c>
      <c r="Q345" s="420"/>
      <c r="R345" s="417"/>
      <c r="S345" s="292" t="str">
        <f t="shared" si="36"/>
        <v/>
      </c>
      <c r="T345" s="292" t="s">
        <v>220</v>
      </c>
      <c r="U345" s="292" t="s">
        <v>4276</v>
      </c>
      <c r="V345" s="292" t="s">
        <v>38</v>
      </c>
      <c r="W345" s="418" t="s">
        <v>3865</v>
      </c>
      <c r="X345" s="418" t="s">
        <v>3865</v>
      </c>
      <c r="Y345" s="418" t="s">
        <v>3865</v>
      </c>
      <c r="Z345" s="418" t="s">
        <v>3865</v>
      </c>
      <c r="AA345" s="418" t="s">
        <v>3865</v>
      </c>
      <c r="AB345" s="418" t="s">
        <v>3865</v>
      </c>
      <c r="AC345" s="418" t="s">
        <v>3865</v>
      </c>
      <c r="AD345" s="418" t="s">
        <v>3865</v>
      </c>
      <c r="AE345" s="418" t="s">
        <v>3865</v>
      </c>
      <c r="AF345" s="418" t="s">
        <v>3865</v>
      </c>
      <c r="AG345" s="418" t="s">
        <v>3865</v>
      </c>
      <c r="AH345" s="418" t="s">
        <v>3865</v>
      </c>
      <c r="AI345" s="418" t="s">
        <v>3865</v>
      </c>
      <c r="AJ345" s="418" t="s">
        <v>3865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34</v>
      </c>
      <c r="B346" s="104" t="s">
        <v>1970</v>
      </c>
      <c r="C346" s="122" t="s">
        <v>1968</v>
      </c>
      <c r="D346" s="292">
        <v>4945025</v>
      </c>
      <c r="E346" s="293" t="s">
        <v>19</v>
      </c>
      <c r="F346" s="293" t="s">
        <v>38</v>
      </c>
      <c r="G346" s="293" t="s">
        <v>3146</v>
      </c>
      <c r="H346" s="293" t="str">
        <f>IFERROR(VLOOKUP(G346,'Cadastro de assessores'!A:B,2,FALSE),"Não Cadastrado")</f>
        <v>18236</v>
      </c>
      <c r="I346" s="293"/>
      <c r="J346" s="29" t="s">
        <v>3855</v>
      </c>
      <c r="K346" s="293" t="s">
        <v>227</v>
      </c>
      <c r="L346" s="415">
        <v>44266</v>
      </c>
      <c r="M346" s="415">
        <v>44266</v>
      </c>
      <c r="N346" s="292"/>
      <c r="O346" s="292" t="s">
        <v>3872</v>
      </c>
      <c r="P346" s="388">
        <v>1.2E-2</v>
      </c>
      <c r="Q346" s="420" t="s">
        <v>4907</v>
      </c>
      <c r="R346" s="417"/>
      <c r="S346" s="292" t="str">
        <f t="shared" si="36"/>
        <v>Qualificado</v>
      </c>
      <c r="T346" s="292" t="s">
        <v>220</v>
      </c>
      <c r="U346" s="292" t="s">
        <v>4058</v>
      </c>
      <c r="V346" s="292" t="s">
        <v>38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34</v>
      </c>
      <c r="B347" s="104" t="s">
        <v>4910</v>
      </c>
      <c r="C347" s="86" t="s">
        <v>4911</v>
      </c>
      <c r="D347" s="299">
        <v>7438369</v>
      </c>
      <c r="E347" s="292" t="s">
        <v>110</v>
      </c>
      <c r="F347" s="292" t="s">
        <v>38</v>
      </c>
      <c r="G347" s="299" t="s">
        <v>3914</v>
      </c>
      <c r="H347" s="292" t="str">
        <f>IFERROR(VLOOKUP(G347,'Cadastro de assessores'!A:B,2,FALSE),"Não Cadastrado")</f>
        <v>12624</v>
      </c>
      <c r="I347" s="292"/>
      <c r="J347" s="29" t="s">
        <v>218</v>
      </c>
      <c r="K347" s="292" t="s">
        <v>3861</v>
      </c>
      <c r="L347" s="471">
        <v>44551</v>
      </c>
      <c r="M347" s="471">
        <v>44551</v>
      </c>
      <c r="N347" s="308">
        <v>44329</v>
      </c>
      <c r="O347" s="299" t="s">
        <v>3876</v>
      </c>
      <c r="P347" s="388">
        <v>2.5000000000000001E-2</v>
      </c>
      <c r="Q347" s="420" t="s">
        <v>4912</v>
      </c>
      <c r="R347" s="417"/>
      <c r="S347" s="292" t="str">
        <f t="shared" si="36"/>
        <v>Não Qualificado</v>
      </c>
      <c r="T347" s="292" t="s">
        <v>220</v>
      </c>
      <c r="U347" s="292" t="s">
        <v>3864</v>
      </c>
      <c r="V347" s="292" t="s">
        <v>38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3007</v>
      </c>
      <c r="BE347" s="339" t="s">
        <v>3007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34</v>
      </c>
      <c r="B348" s="104" t="s">
        <v>4910</v>
      </c>
      <c r="C348" s="86" t="s">
        <v>4911</v>
      </c>
      <c r="D348" s="299">
        <v>7542389</v>
      </c>
      <c r="E348" s="292" t="s">
        <v>110</v>
      </c>
      <c r="F348" s="292" t="s">
        <v>38</v>
      </c>
      <c r="G348" s="299" t="s">
        <v>3914</v>
      </c>
      <c r="H348" s="292" t="str">
        <f>IFERROR(VLOOKUP(G348,'Cadastro de assessores'!A:B,2,FALSE),"Não Cadastrado")</f>
        <v>12624</v>
      </c>
      <c r="I348" s="292"/>
      <c r="J348" s="29" t="s">
        <v>218</v>
      </c>
      <c r="K348" s="292" t="s">
        <v>3861</v>
      </c>
      <c r="L348" s="391">
        <v>44579</v>
      </c>
      <c r="M348" s="391">
        <v>44579</v>
      </c>
      <c r="N348" s="391">
        <v>44694</v>
      </c>
      <c r="O348" s="299" t="s">
        <v>3869</v>
      </c>
      <c r="P348" s="388">
        <v>7.0000000000000001E-3</v>
      </c>
      <c r="Q348" s="420" t="s">
        <v>4912</v>
      </c>
      <c r="R348" s="417"/>
      <c r="S348" s="292" t="str">
        <f t="shared" si="36"/>
        <v>Não Qualificado</v>
      </c>
      <c r="T348" s="292" t="s">
        <v>220</v>
      </c>
      <c r="U348" s="292" t="s">
        <v>3864</v>
      </c>
      <c r="V348" s="292" t="s">
        <v>38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3007</v>
      </c>
      <c r="BE348" s="339" t="s">
        <v>3007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34</v>
      </c>
      <c r="B349" s="104" t="s">
        <v>4913</v>
      </c>
      <c r="C349" s="122" t="s">
        <v>4914</v>
      </c>
      <c r="D349" s="292">
        <v>4455201</v>
      </c>
      <c r="E349" s="292" t="s">
        <v>110</v>
      </c>
      <c r="F349" s="292" t="s">
        <v>38</v>
      </c>
      <c r="G349" s="292" t="s">
        <v>4040</v>
      </c>
      <c r="H349" s="292" t="str">
        <f>IFERROR(VLOOKUP(G349,'Cadastro de assessores'!A:B,2,FALSE),"Não Cadastrado")</f>
        <v>16459</v>
      </c>
      <c r="I349" s="292"/>
      <c r="J349" s="29" t="s">
        <v>218</v>
      </c>
      <c r="K349" s="292" t="s">
        <v>3861</v>
      </c>
      <c r="L349" s="387">
        <v>44097</v>
      </c>
      <c r="M349" s="387">
        <v>44097</v>
      </c>
      <c r="N349" s="387">
        <v>44210</v>
      </c>
      <c r="O349" s="292" t="s">
        <v>3856</v>
      </c>
      <c r="P349" s="388">
        <v>0.02</v>
      </c>
      <c r="Q349" s="420" t="s">
        <v>4915</v>
      </c>
      <c r="R349" s="417"/>
      <c r="S349" s="292" t="str">
        <f t="shared" si="36"/>
        <v/>
      </c>
      <c r="T349" s="292" t="s">
        <v>220</v>
      </c>
      <c r="U349" s="292" t="s">
        <v>3883</v>
      </c>
      <c r="V349" s="292" t="s">
        <v>38</v>
      </c>
      <c r="W349" s="418" t="s">
        <v>3865</v>
      </c>
      <c r="X349" s="418" t="s">
        <v>3865</v>
      </c>
      <c r="Y349" s="418" t="s">
        <v>3865</v>
      </c>
      <c r="Z349" s="418" t="s">
        <v>3865</v>
      </c>
      <c r="AA349" s="418" t="s">
        <v>3865</v>
      </c>
      <c r="AB349" s="418" t="s">
        <v>3865</v>
      </c>
      <c r="AC349" s="418" t="s">
        <v>3865</v>
      </c>
      <c r="AD349" s="418" t="s">
        <v>3865</v>
      </c>
      <c r="AE349" s="418" t="s">
        <v>3865</v>
      </c>
      <c r="AF349" s="418" t="s">
        <v>3865</v>
      </c>
      <c r="AG349" s="418" t="s">
        <v>3865</v>
      </c>
      <c r="AH349" s="418" t="s">
        <v>4916</v>
      </c>
      <c r="AI349" s="418" t="s">
        <v>4917</v>
      </c>
      <c r="AJ349" s="418" t="s">
        <v>4918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3007</v>
      </c>
      <c r="BE349" s="339" t="s">
        <v>3007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34</v>
      </c>
      <c r="B350" s="104" t="s">
        <v>1981</v>
      </c>
      <c r="C350" s="390" t="s">
        <v>1979</v>
      </c>
      <c r="D350" s="299">
        <v>8598875</v>
      </c>
      <c r="E350" s="293" t="s">
        <v>19</v>
      </c>
      <c r="F350" s="293" t="s">
        <v>38</v>
      </c>
      <c r="G350" s="299" t="s">
        <v>3710</v>
      </c>
      <c r="H350" s="293" t="str">
        <f>IFERROR(VLOOKUP(G350,'Cadastro de assessores'!A:B,2,FALSE),"Não Cadastrado")</f>
        <v>14739</v>
      </c>
      <c r="I350" s="293"/>
      <c r="J350" s="29" t="s">
        <v>3855</v>
      </c>
      <c r="K350" s="293" t="s">
        <v>227</v>
      </c>
      <c r="L350" s="423">
        <v>44699</v>
      </c>
      <c r="M350" s="423">
        <v>44708</v>
      </c>
      <c r="N350" s="299"/>
      <c r="O350" s="299" t="s">
        <v>4086</v>
      </c>
      <c r="P350" s="388">
        <v>0.02</v>
      </c>
      <c r="Q350" s="420" t="s">
        <v>4919</v>
      </c>
      <c r="R350" s="417"/>
      <c r="S350" s="292" t="str">
        <f t="shared" si="36"/>
        <v/>
      </c>
      <c r="T350" s="292" t="s">
        <v>220</v>
      </c>
      <c r="U350" s="299" t="s">
        <v>4393</v>
      </c>
      <c r="V350" s="292" t="s">
        <v>112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3007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34</v>
      </c>
      <c r="B351" s="104" t="s">
        <v>1981</v>
      </c>
      <c r="C351" s="390" t="s">
        <v>1979</v>
      </c>
      <c r="D351" s="299">
        <v>8524764</v>
      </c>
      <c r="E351" s="293" t="s">
        <v>19</v>
      </c>
      <c r="F351" s="293" t="s">
        <v>38</v>
      </c>
      <c r="G351" s="299" t="s">
        <v>3710</v>
      </c>
      <c r="H351" s="293" t="str">
        <f>IFERROR(VLOOKUP(G351,'Cadastro de assessores'!A:B,2,FALSE),"Não Cadastrado")</f>
        <v>14739</v>
      </c>
      <c r="I351" s="293"/>
      <c r="J351" s="29" t="s">
        <v>3855</v>
      </c>
      <c r="K351" s="293" t="s">
        <v>227</v>
      </c>
      <c r="L351" s="423">
        <v>44691</v>
      </c>
      <c r="M351" s="423">
        <v>44698</v>
      </c>
      <c r="N351" s="299"/>
      <c r="O351" s="299" t="s">
        <v>3876</v>
      </c>
      <c r="P351" s="388">
        <v>2.5000000000000001E-2</v>
      </c>
      <c r="Q351" s="420" t="s">
        <v>4919</v>
      </c>
      <c r="R351" s="417"/>
      <c r="S351" s="292" t="str">
        <f t="shared" si="36"/>
        <v>Qualificado</v>
      </c>
      <c r="T351" s="292" t="s">
        <v>220</v>
      </c>
      <c r="U351" s="299" t="s">
        <v>4393</v>
      </c>
      <c r="V351" s="299" t="s">
        <v>112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34</v>
      </c>
      <c r="B352" s="104" t="s">
        <v>4920</v>
      </c>
      <c r="C352" s="472" t="s">
        <v>4921</v>
      </c>
      <c r="D352" s="473">
        <v>5686058</v>
      </c>
      <c r="E352" s="292" t="s">
        <v>19</v>
      </c>
      <c r="F352" s="292" t="s">
        <v>38</v>
      </c>
      <c r="G352" s="292" t="s">
        <v>4410</v>
      </c>
      <c r="H352" s="292" t="str">
        <f>IFERROR(VLOOKUP(G352,'Cadastro de assessores'!A:B,2,FALSE),"Não Cadastrado")</f>
        <v>16130</v>
      </c>
      <c r="I352" s="292"/>
      <c r="J352" s="29" t="s">
        <v>218</v>
      </c>
      <c r="K352" s="292" t="s">
        <v>3861</v>
      </c>
      <c r="L352" s="387">
        <v>44370</v>
      </c>
      <c r="M352" s="387">
        <v>44370</v>
      </c>
      <c r="N352" s="387">
        <v>44768</v>
      </c>
      <c r="O352" s="292" t="s">
        <v>3869</v>
      </c>
      <c r="P352" s="388">
        <v>7.0000000000000001E-3</v>
      </c>
      <c r="Q352" s="420" t="s">
        <v>4922</v>
      </c>
      <c r="R352" s="417"/>
      <c r="S352" s="292" t="str">
        <f t="shared" si="36"/>
        <v>Não Qualificado</v>
      </c>
      <c r="T352" s="292" t="s">
        <v>220</v>
      </c>
      <c r="U352" s="299" t="s">
        <v>3899</v>
      </c>
      <c r="V352" s="299" t="s">
        <v>38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34</v>
      </c>
      <c r="B353" s="104" t="s">
        <v>1989</v>
      </c>
      <c r="C353" s="122" t="s">
        <v>4923</v>
      </c>
      <c r="D353" s="292">
        <v>4899222</v>
      </c>
      <c r="E353" s="293" t="s">
        <v>19</v>
      </c>
      <c r="F353" s="293" t="s">
        <v>124</v>
      </c>
      <c r="G353" s="293" t="s">
        <v>354</v>
      </c>
      <c r="H353" s="293" t="str">
        <f>IFERROR(VLOOKUP(G353,'Cadastro de assessores'!A:B,2,FALSE),"Não Cadastrado")</f>
        <v>17831</v>
      </c>
      <c r="I353" s="293"/>
      <c r="J353" s="29" t="s">
        <v>227</v>
      </c>
      <c r="K353" s="293" t="s">
        <v>227</v>
      </c>
      <c r="L353" s="423">
        <v>44714</v>
      </c>
      <c r="M353" s="423">
        <v>44714</v>
      </c>
      <c r="N353" s="299"/>
      <c r="O353" s="299" t="s">
        <v>3876</v>
      </c>
      <c r="P353" s="388">
        <v>2.5000000000000001E-2</v>
      </c>
      <c r="Q353" s="420" t="s">
        <v>4924</v>
      </c>
      <c r="R353" s="417"/>
      <c r="S353" s="292" t="str">
        <f t="shared" si="36"/>
        <v/>
      </c>
      <c r="T353" s="292" t="s">
        <v>220</v>
      </c>
      <c r="U353" s="292" t="s">
        <v>3908</v>
      </c>
      <c r="V353" s="292" t="s">
        <v>124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34</v>
      </c>
      <c r="B354" s="104" t="s">
        <v>4925</v>
      </c>
      <c r="C354" s="122" t="s">
        <v>4926</v>
      </c>
      <c r="D354" s="292">
        <v>4402972</v>
      </c>
      <c r="E354" s="293" t="s">
        <v>2998</v>
      </c>
      <c r="F354" s="293" t="s">
        <v>38</v>
      </c>
      <c r="G354" s="293" t="s">
        <v>2998</v>
      </c>
      <c r="H354" s="293" t="str">
        <f>IFERROR(VLOOKUP(G354,'Cadastro de assessores'!A:B,2,FALSE),"Não Cadastrado")</f>
        <v>18986</v>
      </c>
      <c r="I354" s="293"/>
      <c r="J354" s="29" t="s">
        <v>3855</v>
      </c>
      <c r="K354" s="292" t="s">
        <v>239</v>
      </c>
      <c r="L354" s="415">
        <v>44063</v>
      </c>
      <c r="M354" s="415">
        <v>44068</v>
      </c>
      <c r="N354" s="292"/>
      <c r="O354" s="292" t="s">
        <v>3862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220</v>
      </c>
      <c r="U354" s="292" t="s">
        <v>3926</v>
      </c>
      <c r="V354" s="292" t="s">
        <v>38</v>
      </c>
      <c r="W354" s="418" t="s">
        <v>3865</v>
      </c>
      <c r="X354" s="418" t="s">
        <v>3865</v>
      </c>
      <c r="Y354" s="418" t="s">
        <v>3865</v>
      </c>
      <c r="Z354" s="418" t="s">
        <v>3865</v>
      </c>
      <c r="AA354" s="418" t="s">
        <v>3865</v>
      </c>
      <c r="AB354" s="418" t="s">
        <v>3865</v>
      </c>
      <c r="AC354" s="418" t="s">
        <v>3865</v>
      </c>
      <c r="AD354" s="418" t="s">
        <v>3865</v>
      </c>
      <c r="AE354" s="418" t="s">
        <v>3865</v>
      </c>
      <c r="AF354" s="418" t="s">
        <v>3865</v>
      </c>
      <c r="AG354" s="418" t="s">
        <v>4927</v>
      </c>
      <c r="AH354" s="418" t="s">
        <v>4928</v>
      </c>
      <c r="AI354" s="418" t="s">
        <v>4929</v>
      </c>
      <c r="AJ354" s="418" t="s">
        <v>4930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3007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34</v>
      </c>
      <c r="B355" s="104" t="s">
        <v>4931</v>
      </c>
      <c r="C355" s="122" t="s">
        <v>4932</v>
      </c>
      <c r="D355" s="292">
        <v>4681835</v>
      </c>
      <c r="E355" s="292" t="s">
        <v>110</v>
      </c>
      <c r="F355" s="292" t="s">
        <v>38</v>
      </c>
      <c r="G355" s="292" t="s">
        <v>4040</v>
      </c>
      <c r="H355" s="292" t="str">
        <f>IFERROR(VLOOKUP(G355,'Cadastro de assessores'!A:B,2,FALSE),"Não Cadastrado")</f>
        <v>16459</v>
      </c>
      <c r="I355" s="292"/>
      <c r="J355" s="29" t="s">
        <v>218</v>
      </c>
      <c r="K355" s="292" t="s">
        <v>3861</v>
      </c>
      <c r="L355" s="387">
        <v>44204</v>
      </c>
      <c r="M355" s="387">
        <v>44204</v>
      </c>
      <c r="N355" s="387">
        <v>44713</v>
      </c>
      <c r="O355" s="292" t="s">
        <v>3856</v>
      </c>
      <c r="P355" s="388">
        <v>0.02</v>
      </c>
      <c r="Q355" s="420" t="s">
        <v>4933</v>
      </c>
      <c r="R355" s="417"/>
      <c r="S355" s="292" t="str">
        <f t="shared" si="36"/>
        <v>Não Qualificado</v>
      </c>
      <c r="T355" s="292" t="s">
        <v>220</v>
      </c>
      <c r="U355" s="292" t="s">
        <v>3864</v>
      </c>
      <c r="V355" s="292" t="s">
        <v>38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3007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34</v>
      </c>
      <c r="B356" s="104" t="s">
        <v>4934</v>
      </c>
      <c r="C356" s="122" t="s">
        <v>4935</v>
      </c>
      <c r="D356" s="292">
        <v>4557602</v>
      </c>
      <c r="E356" s="293" t="s">
        <v>110</v>
      </c>
      <c r="F356" s="293" t="s">
        <v>38</v>
      </c>
      <c r="G356" s="293" t="s">
        <v>1740</v>
      </c>
      <c r="H356" s="293" t="str">
        <f>IFERROR(VLOOKUP(G356,'Cadastro de assessores'!A:B,2,FALSE),"Não Cadastrado")</f>
        <v>17243</v>
      </c>
      <c r="I356" s="293"/>
      <c r="J356" s="29" t="s">
        <v>3855</v>
      </c>
      <c r="K356" s="293" t="s">
        <v>227</v>
      </c>
      <c r="L356" s="415">
        <v>44165</v>
      </c>
      <c r="M356" s="415">
        <v>44169</v>
      </c>
      <c r="N356" s="292"/>
      <c r="O356" s="292" t="s">
        <v>3856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220</v>
      </c>
      <c r="U356" s="292" t="s">
        <v>3996</v>
      </c>
      <c r="V356" s="292" t="s">
        <v>38</v>
      </c>
      <c r="W356" s="418" t="s">
        <v>3865</v>
      </c>
      <c r="X356" s="418" t="s">
        <v>3865</v>
      </c>
      <c r="Y356" s="418" t="s">
        <v>3865</v>
      </c>
      <c r="Z356" s="418" t="s">
        <v>3865</v>
      </c>
      <c r="AA356" s="418" t="s">
        <v>3865</v>
      </c>
      <c r="AB356" s="418" t="s">
        <v>3865</v>
      </c>
      <c r="AC356" s="418" t="s">
        <v>3865</v>
      </c>
      <c r="AD356" s="418" t="s">
        <v>3865</v>
      </c>
      <c r="AE356" s="418" t="s">
        <v>3865</v>
      </c>
      <c r="AF356" s="418" t="s">
        <v>3865</v>
      </c>
      <c r="AG356" s="418" t="s">
        <v>3865</v>
      </c>
      <c r="AH356" s="418" t="s">
        <v>3865</v>
      </c>
      <c r="AI356" s="418" t="s">
        <v>3865</v>
      </c>
      <c r="AJ356" s="418" t="s">
        <v>3865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34</v>
      </c>
      <c r="B357" s="104" t="s">
        <v>4936</v>
      </c>
      <c r="C357" s="390" t="s">
        <v>2037</v>
      </c>
      <c r="D357" s="307">
        <v>8993002</v>
      </c>
      <c r="E357" s="292" t="s">
        <v>19</v>
      </c>
      <c r="F357" s="292" t="s">
        <v>124</v>
      </c>
      <c r="G357" s="292" t="s">
        <v>244</v>
      </c>
      <c r="H357" s="293" t="str">
        <f>IFERROR(VLOOKUP(G357,'Cadastro de assessores'!A:B,2,FALSE),"Não Cadastrado")</f>
        <v>18890</v>
      </c>
      <c r="I357" s="293"/>
      <c r="J357" s="29" t="s">
        <v>3855</v>
      </c>
      <c r="K357" s="292" t="s">
        <v>227</v>
      </c>
      <c r="L357" s="387">
        <v>44768</v>
      </c>
      <c r="M357" s="387">
        <v>44769</v>
      </c>
      <c r="N357" s="391"/>
      <c r="O357" s="299" t="s">
        <v>4937</v>
      </c>
      <c r="P357" s="388">
        <v>0.01</v>
      </c>
      <c r="Q357" s="168" t="s">
        <v>3975</v>
      </c>
      <c r="R357" s="417"/>
      <c r="S357" s="292"/>
      <c r="T357" s="292" t="s">
        <v>220</v>
      </c>
      <c r="U357" s="306"/>
      <c r="V357" s="292" t="s">
        <v>94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34</v>
      </c>
      <c r="B358" s="104" t="s">
        <v>4936</v>
      </c>
      <c r="C358" s="390" t="s">
        <v>2037</v>
      </c>
      <c r="D358" s="462">
        <v>8688674</v>
      </c>
      <c r="E358" s="292" t="s">
        <v>19</v>
      </c>
      <c r="F358" s="292" t="s">
        <v>124</v>
      </c>
      <c r="G358" s="292" t="s">
        <v>244</v>
      </c>
      <c r="H358" s="293" t="str">
        <f>IFERROR(VLOOKUP(G358,'Cadastro de assessores'!A:B,2,FALSE),"Não Cadastrado")</f>
        <v>18890</v>
      </c>
      <c r="I358" s="293"/>
      <c r="J358" s="29" t="s">
        <v>3855</v>
      </c>
      <c r="K358" s="292" t="s">
        <v>227</v>
      </c>
      <c r="L358" s="387">
        <v>44713</v>
      </c>
      <c r="M358" s="387">
        <v>44714</v>
      </c>
      <c r="N358" s="391"/>
      <c r="O358" s="299" t="s">
        <v>4532</v>
      </c>
      <c r="P358" s="388">
        <v>1.2E-2</v>
      </c>
      <c r="Q358" s="168" t="s">
        <v>3975</v>
      </c>
      <c r="R358" s="417"/>
      <c r="S358" s="292" t="s">
        <v>330</v>
      </c>
      <c r="T358" s="292" t="s">
        <v>220</v>
      </c>
      <c r="U358" s="306" t="s">
        <v>3908</v>
      </c>
      <c r="V358" s="292" t="s">
        <v>124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3007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34</v>
      </c>
      <c r="B359" s="104" t="s">
        <v>4938</v>
      </c>
      <c r="C359" s="390" t="s">
        <v>4939</v>
      </c>
      <c r="D359" s="299">
        <v>5593800</v>
      </c>
      <c r="E359" s="292" t="s">
        <v>19</v>
      </c>
      <c r="F359" s="292" t="s">
        <v>124</v>
      </c>
      <c r="G359" s="292" t="s">
        <v>404</v>
      </c>
      <c r="H359" s="299" t="str">
        <f>IFERROR(VLOOKUP(G359,'Cadastro de assessores'!A:B,2,FALSE),"Não Cadastrado")</f>
        <v>18009</v>
      </c>
      <c r="I359" s="299"/>
      <c r="J359" s="29" t="s">
        <v>218</v>
      </c>
      <c r="K359" s="292" t="s">
        <v>3861</v>
      </c>
      <c r="L359" s="387">
        <v>44344</v>
      </c>
      <c r="M359" s="387">
        <v>44344</v>
      </c>
      <c r="N359" s="391">
        <v>44711</v>
      </c>
      <c r="O359" s="299" t="s">
        <v>3856</v>
      </c>
      <c r="P359" s="388">
        <v>0.02</v>
      </c>
      <c r="Q359" s="168" t="s">
        <v>4940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220</v>
      </c>
      <c r="U359" s="306" t="s">
        <v>3913</v>
      </c>
      <c r="V359" s="292" t="s">
        <v>112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3007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34</v>
      </c>
      <c r="B360" s="104" t="s">
        <v>4941</v>
      </c>
      <c r="C360" s="390" t="s">
        <v>4942</v>
      </c>
      <c r="D360" s="299">
        <v>6493585</v>
      </c>
      <c r="E360" s="293" t="s">
        <v>110</v>
      </c>
      <c r="F360" s="293" t="s">
        <v>38</v>
      </c>
      <c r="G360" s="293" t="s">
        <v>3929</v>
      </c>
      <c r="H360" s="426" t="str">
        <f>IFERROR(VLOOKUP(G360,'Cadastro de assessores'!A:B,2,FALSE),"Não Cadastrado")</f>
        <v>1298</v>
      </c>
      <c r="I360" s="426"/>
      <c r="J360" s="29" t="s">
        <v>3855</v>
      </c>
      <c r="K360" s="293" t="s">
        <v>227</v>
      </c>
      <c r="L360" s="415">
        <v>44449</v>
      </c>
      <c r="M360" s="415">
        <v>44452</v>
      </c>
      <c r="N360" s="426"/>
      <c r="O360" s="426" t="s">
        <v>3872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220</v>
      </c>
      <c r="U360" s="307" t="s">
        <v>4161</v>
      </c>
      <c r="V360" s="292" t="s">
        <v>112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34</v>
      </c>
      <c r="B361" s="104" t="s">
        <v>4943</v>
      </c>
      <c r="C361" s="390" t="s">
        <v>4944</v>
      </c>
      <c r="D361" s="299">
        <v>6980115</v>
      </c>
      <c r="E361" s="299" t="s">
        <v>19</v>
      </c>
      <c r="F361" s="299" t="s">
        <v>124</v>
      </c>
      <c r="G361" s="299" t="s">
        <v>4201</v>
      </c>
      <c r="H361" s="299" t="str">
        <f>IFERROR(VLOOKUP(G361,'Cadastro de assessores'!A:B,2,FALSE),"Não Cadastrado")</f>
        <v>14294</v>
      </c>
      <c r="I361" s="299"/>
      <c r="J361" s="29" t="s">
        <v>218</v>
      </c>
      <c r="K361" s="292" t="s">
        <v>3861</v>
      </c>
      <c r="L361" s="419">
        <v>44517</v>
      </c>
      <c r="M361" s="419">
        <v>44517</v>
      </c>
      <c r="N361" s="391">
        <v>44816</v>
      </c>
      <c r="O361" s="299" t="s">
        <v>3909</v>
      </c>
      <c r="P361" s="388">
        <v>8.0000000000000002E-3</v>
      </c>
      <c r="Q361" s="311" t="s">
        <v>4945</v>
      </c>
      <c r="R361" s="417"/>
      <c r="S361" s="292" t="str">
        <f t="shared" si="37"/>
        <v>Não Qualificado</v>
      </c>
      <c r="T361" s="292" t="s">
        <v>220</v>
      </c>
      <c r="U361" s="307" t="s">
        <v>4946</v>
      </c>
      <c r="V361" s="292" t="s">
        <v>112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34</v>
      </c>
      <c r="B362" s="104" t="s">
        <v>4947</v>
      </c>
      <c r="C362" s="390" t="s">
        <v>4948</v>
      </c>
      <c r="D362" s="299">
        <v>7719774</v>
      </c>
      <c r="E362" s="293" t="s">
        <v>110</v>
      </c>
      <c r="F362" s="293" t="s">
        <v>38</v>
      </c>
      <c r="G362" s="293" t="s">
        <v>3920</v>
      </c>
      <c r="H362" s="426" t="str">
        <f>IFERROR(VLOOKUP(G362,'Cadastro de assessores'!A:B,2,FALSE),"Não Cadastrado")</f>
        <v>1441</v>
      </c>
      <c r="I362" s="426"/>
      <c r="J362" s="29" t="s">
        <v>218</v>
      </c>
      <c r="K362" s="293" t="s">
        <v>227</v>
      </c>
      <c r="L362" s="415">
        <v>44585</v>
      </c>
      <c r="M362" s="415">
        <v>44599</v>
      </c>
      <c r="N362" s="447">
        <v>44886</v>
      </c>
      <c r="O362" s="299" t="s">
        <v>3909</v>
      </c>
      <c r="P362" s="388">
        <v>8.0000000000000002E-3</v>
      </c>
      <c r="Q362" s="168" t="s">
        <v>4949</v>
      </c>
      <c r="R362" s="417"/>
      <c r="S362" s="292" t="str">
        <f t="shared" si="37"/>
        <v>Não Qualificado</v>
      </c>
      <c r="T362" s="292" t="s">
        <v>220</v>
      </c>
      <c r="U362" s="299" t="s">
        <v>4245</v>
      </c>
      <c r="V362" s="292" t="s">
        <v>38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34</v>
      </c>
      <c r="B363" s="104" t="s">
        <v>2058</v>
      </c>
      <c r="C363" s="390" t="s">
        <v>4950</v>
      </c>
      <c r="D363" s="299">
        <v>6604192</v>
      </c>
      <c r="E363" s="293" t="s">
        <v>19</v>
      </c>
      <c r="F363" s="293" t="s">
        <v>38</v>
      </c>
      <c r="G363" s="293" t="s">
        <v>871</v>
      </c>
      <c r="H363" s="293" t="str">
        <f>IFERROR(VLOOKUP(G363,'Cadastro de assessores'!A:B,2,FALSE),"Não Cadastrado")</f>
        <v>18467</v>
      </c>
      <c r="I363" s="293"/>
      <c r="J363" s="29" t="s">
        <v>3855</v>
      </c>
      <c r="K363" s="293" t="s">
        <v>227</v>
      </c>
      <c r="L363" s="415">
        <v>44460</v>
      </c>
      <c r="M363" s="415">
        <v>44460</v>
      </c>
      <c r="N363" s="299"/>
      <c r="O363" s="299" t="s">
        <v>3869</v>
      </c>
      <c r="P363" s="388">
        <v>7.0000000000000001E-3</v>
      </c>
      <c r="Q363" s="168"/>
      <c r="R363" s="417"/>
      <c r="S363" s="292" t="str">
        <f t="shared" si="37"/>
        <v>Não Qualificado</v>
      </c>
      <c r="T363" s="292" t="s">
        <v>220</v>
      </c>
      <c r="U363" s="299" t="s">
        <v>4951</v>
      </c>
      <c r="V363" s="292" t="s">
        <v>112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34</v>
      </c>
      <c r="B364" s="104" t="s">
        <v>2064</v>
      </c>
      <c r="C364" s="390" t="s">
        <v>4952</v>
      </c>
      <c r="D364" s="299">
        <v>6065019</v>
      </c>
      <c r="E364" s="293" t="s">
        <v>19</v>
      </c>
      <c r="F364" s="292" t="s">
        <v>124</v>
      </c>
      <c r="G364" s="292" t="s">
        <v>244</v>
      </c>
      <c r="H364" s="293" t="str">
        <f>IFERROR(VLOOKUP(G364,'Cadastro de assessores'!A:B,2,FALSE),"Não Cadastrado")</f>
        <v>18890</v>
      </c>
      <c r="I364" s="293"/>
      <c r="J364" s="29" t="s">
        <v>3855</v>
      </c>
      <c r="K364" s="292" t="s">
        <v>227</v>
      </c>
      <c r="L364" s="387">
        <v>44746</v>
      </c>
      <c r="M364" s="387">
        <v>44749</v>
      </c>
      <c r="N364" s="292"/>
      <c r="O364" s="292" t="s">
        <v>3869</v>
      </c>
      <c r="P364" s="388">
        <v>7.0000000000000001E-3</v>
      </c>
      <c r="Q364" s="420" t="s">
        <v>3975</v>
      </c>
      <c r="R364" s="417"/>
      <c r="S364" s="292" t="s">
        <v>330</v>
      </c>
      <c r="T364" s="292" t="s">
        <v>220</v>
      </c>
      <c r="U364" s="292" t="s">
        <v>3908</v>
      </c>
      <c r="V364" s="292" t="s">
        <v>124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3007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34</v>
      </c>
      <c r="B365" s="104" t="s">
        <v>2068</v>
      </c>
      <c r="C365" s="390" t="s">
        <v>2065</v>
      </c>
      <c r="D365" s="299">
        <v>8688629</v>
      </c>
      <c r="E365" s="292" t="s">
        <v>19</v>
      </c>
      <c r="F365" s="292" t="s">
        <v>124</v>
      </c>
      <c r="G365" s="292" t="s">
        <v>244</v>
      </c>
      <c r="H365" s="293" t="str">
        <f>IFERROR(VLOOKUP(G365,'Cadastro de assessores'!A:B,2,FALSE),"Não Cadastrado")</f>
        <v>18890</v>
      </c>
      <c r="I365" s="293"/>
      <c r="J365" s="29" t="s">
        <v>3855</v>
      </c>
      <c r="K365" s="292" t="s">
        <v>227</v>
      </c>
      <c r="L365" s="387">
        <v>44712</v>
      </c>
      <c r="M365" s="387">
        <v>44714</v>
      </c>
      <c r="N365" s="292"/>
      <c r="O365" s="292" t="s">
        <v>4532</v>
      </c>
      <c r="P365" s="388">
        <v>1.2E-2</v>
      </c>
      <c r="Q365" s="420" t="s">
        <v>3975</v>
      </c>
      <c r="R365" s="417"/>
      <c r="S365" s="292"/>
      <c r="T365" s="292" t="s">
        <v>220</v>
      </c>
      <c r="U365" s="292" t="s">
        <v>3908</v>
      </c>
      <c r="V365" s="292" t="s">
        <v>124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3007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34</v>
      </c>
      <c r="B366" s="104" t="s">
        <v>2073</v>
      </c>
      <c r="C366" s="122" t="s">
        <v>2070</v>
      </c>
      <c r="D366" s="292">
        <v>9268978</v>
      </c>
      <c r="E366" s="293" t="s">
        <v>19</v>
      </c>
      <c r="F366" s="293" t="s">
        <v>124</v>
      </c>
      <c r="G366" s="293" t="s">
        <v>238</v>
      </c>
      <c r="H366" s="293">
        <f>IFERROR(VLOOKUP(G366,'Cadastro de assessores'!A:B,2,FALSE),"Não Cadastrado")</f>
        <v>12331</v>
      </c>
      <c r="I366" s="293"/>
      <c r="J366" s="29" t="s">
        <v>3855</v>
      </c>
      <c r="K366" s="292"/>
      <c r="L366" s="387">
        <v>44826</v>
      </c>
      <c r="M366" s="387">
        <v>44832</v>
      </c>
      <c r="N366" s="292"/>
      <c r="O366" s="292" t="s">
        <v>3869</v>
      </c>
      <c r="P366" s="388">
        <v>0.01</v>
      </c>
      <c r="Q366" s="420" t="s">
        <v>4953</v>
      </c>
      <c r="R366" s="417"/>
      <c r="S366" s="292"/>
      <c r="T366" s="292"/>
      <c r="U366" s="292"/>
      <c r="V366" s="292" t="s">
        <v>124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34</v>
      </c>
      <c r="B367" s="104" t="s">
        <v>4954</v>
      </c>
      <c r="C367" s="122" t="s">
        <v>4955</v>
      </c>
      <c r="D367" s="292">
        <v>4488691</v>
      </c>
      <c r="E367" s="293" t="s">
        <v>19</v>
      </c>
      <c r="F367" s="293" t="s">
        <v>38</v>
      </c>
      <c r="G367" s="293" t="s">
        <v>3860</v>
      </c>
      <c r="H367" s="293" t="str">
        <f>IFERROR(VLOOKUP(G367,'Cadastro de assessores'!A:B,2,FALSE),"Não Cadastrado")</f>
        <v>17679</v>
      </c>
      <c r="I367" s="293"/>
      <c r="J367" s="29" t="s">
        <v>3855</v>
      </c>
      <c r="K367" s="292" t="s">
        <v>239</v>
      </c>
      <c r="L367" s="292" t="s">
        <v>3220</v>
      </c>
      <c r="M367" s="436" t="s">
        <v>4244</v>
      </c>
      <c r="N367" s="292"/>
      <c r="O367" s="292" t="s">
        <v>3872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220</v>
      </c>
      <c r="U367" s="292" t="s">
        <v>3878</v>
      </c>
      <c r="V367" s="292" t="s">
        <v>38</v>
      </c>
      <c r="W367" s="418" t="s">
        <v>3865</v>
      </c>
      <c r="X367" s="418" t="s">
        <v>3865</v>
      </c>
      <c r="Y367" s="418" t="s">
        <v>3865</v>
      </c>
      <c r="Z367" s="418" t="s">
        <v>3865</v>
      </c>
      <c r="AA367" s="418" t="s">
        <v>3865</v>
      </c>
      <c r="AB367" s="418" t="s">
        <v>3865</v>
      </c>
      <c r="AC367" s="418" t="s">
        <v>3865</v>
      </c>
      <c r="AD367" s="418" t="s">
        <v>3865</v>
      </c>
      <c r="AE367" s="418" t="s">
        <v>3865</v>
      </c>
      <c r="AF367" s="418" t="s">
        <v>3865</v>
      </c>
      <c r="AG367" s="418" t="s">
        <v>3865</v>
      </c>
      <c r="AH367" s="418" t="s">
        <v>3865</v>
      </c>
      <c r="AI367" s="418" t="s">
        <v>3865</v>
      </c>
      <c r="AJ367" s="418" t="s">
        <v>3865</v>
      </c>
      <c r="AK367" s="339" t="s">
        <v>3220</v>
      </c>
      <c r="AL367" s="339"/>
      <c r="AM367" s="339" t="s">
        <v>3220</v>
      </c>
      <c r="AN367" s="339" t="s">
        <v>3220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3007</v>
      </c>
      <c r="BE367" s="339" t="s">
        <v>3007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34</v>
      </c>
      <c r="B368" s="104" t="s">
        <v>2096</v>
      </c>
      <c r="C368" s="122" t="s">
        <v>4956</v>
      </c>
      <c r="D368" s="422">
        <v>3247402</v>
      </c>
      <c r="E368" s="293" t="s">
        <v>19</v>
      </c>
      <c r="F368" s="293" t="s">
        <v>124</v>
      </c>
      <c r="G368" s="293" t="s">
        <v>238</v>
      </c>
      <c r="H368" s="426">
        <f>IFERROR(VLOOKUP(G368,'Cadastro de assessores'!A:B,2,FALSE),"Não Cadastrado")</f>
        <v>12331</v>
      </c>
      <c r="I368" s="426"/>
      <c r="J368" s="29" t="s">
        <v>3855</v>
      </c>
      <c r="K368" s="293" t="s">
        <v>227</v>
      </c>
      <c r="L368" s="415">
        <v>44673</v>
      </c>
      <c r="M368" s="415">
        <v>44673</v>
      </c>
      <c r="N368" s="299"/>
      <c r="O368" s="299" t="s">
        <v>3872</v>
      </c>
      <c r="P368" s="388">
        <v>1.2E-2</v>
      </c>
      <c r="Q368" s="311" t="s">
        <v>4957</v>
      </c>
      <c r="R368" s="417"/>
      <c r="S368" s="292" t="str">
        <f t="shared" si="38"/>
        <v>Não Qualificado</v>
      </c>
      <c r="T368" s="292" t="s">
        <v>220</v>
      </c>
      <c r="U368" s="299" t="s">
        <v>3908</v>
      </c>
      <c r="V368" s="292" t="s">
        <v>124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34</v>
      </c>
      <c r="B369" s="104" t="s">
        <v>2111</v>
      </c>
      <c r="C369" s="390" t="s">
        <v>4958</v>
      </c>
      <c r="D369" s="299">
        <v>6000381</v>
      </c>
      <c r="E369" s="293" t="s">
        <v>110</v>
      </c>
      <c r="F369" s="293" t="s">
        <v>38</v>
      </c>
      <c r="G369" s="293" t="s">
        <v>39</v>
      </c>
      <c r="H369" s="293">
        <f>IFERROR(VLOOKUP(G369,'Cadastro de assessores'!A:B,2,FALSE),"Não Cadastrado")</f>
        <v>12344</v>
      </c>
      <c r="I369" s="293"/>
      <c r="J369" s="29" t="s">
        <v>3855</v>
      </c>
      <c r="K369" s="293" t="s">
        <v>227</v>
      </c>
      <c r="L369" s="415">
        <v>44404</v>
      </c>
      <c r="M369" s="415">
        <v>44404</v>
      </c>
      <c r="N369" s="292"/>
      <c r="O369" s="292" t="s">
        <v>3872</v>
      </c>
      <c r="P369" s="388">
        <v>1.2E-2</v>
      </c>
      <c r="Q369" s="168" t="s">
        <v>4959</v>
      </c>
      <c r="R369" s="417"/>
      <c r="S369" s="292" t="str">
        <f t="shared" si="38"/>
        <v>Não Qualificado</v>
      </c>
      <c r="T369" s="292" t="s">
        <v>220</v>
      </c>
      <c r="U369" s="299" t="s">
        <v>3899</v>
      </c>
      <c r="V369" s="292" t="s">
        <v>38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34</v>
      </c>
      <c r="B370" s="104" t="s">
        <v>4960</v>
      </c>
      <c r="C370" s="390" t="s">
        <v>4961</v>
      </c>
      <c r="D370" s="299">
        <v>3081966</v>
      </c>
      <c r="E370" s="293" t="s">
        <v>19</v>
      </c>
      <c r="F370" s="293" t="s">
        <v>38</v>
      </c>
      <c r="G370" s="293" t="s">
        <v>530</v>
      </c>
      <c r="H370" s="299" t="str">
        <f>IFERROR(VLOOKUP(G370,'Cadastro de assessores'!A:B,2,FALSE),"Não Cadastrado")</f>
        <v>18993</v>
      </c>
      <c r="I370" s="299"/>
      <c r="J370" s="29" t="s">
        <v>3855</v>
      </c>
      <c r="K370" s="293" t="s">
        <v>227</v>
      </c>
      <c r="L370" s="416">
        <v>44488</v>
      </c>
      <c r="M370" s="416">
        <v>44498</v>
      </c>
      <c r="N370" s="299"/>
      <c r="O370" s="299" t="s">
        <v>3869</v>
      </c>
      <c r="P370" s="388">
        <v>5.0000000000000001E-3</v>
      </c>
      <c r="Q370" s="168"/>
      <c r="R370" s="417"/>
      <c r="S370" s="292" t="str">
        <f t="shared" si="38"/>
        <v>Não Qualificado</v>
      </c>
      <c r="T370" s="292" t="s">
        <v>220</v>
      </c>
      <c r="U370" s="299" t="s">
        <v>4116</v>
      </c>
      <c r="V370" s="292" t="s">
        <v>955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34</v>
      </c>
      <c r="B371" s="104" t="s">
        <v>4962</v>
      </c>
      <c r="C371" s="104" t="s">
        <v>4963</v>
      </c>
      <c r="D371" s="293">
        <v>4848711</v>
      </c>
      <c r="E371" s="293" t="s">
        <v>110</v>
      </c>
      <c r="F371" s="293" t="s">
        <v>38</v>
      </c>
      <c r="G371" s="293" t="s">
        <v>4134</v>
      </c>
      <c r="H371" s="293" t="str">
        <f>IFERROR(VLOOKUP(G371,'Cadastro de assessores'!A:B,2,FALSE),"Não Cadastrado")</f>
        <v>15049</v>
      </c>
      <c r="I371" s="293"/>
      <c r="J371" s="29" t="s">
        <v>3855</v>
      </c>
      <c r="K371" s="293" t="s">
        <v>227</v>
      </c>
      <c r="L371" s="415">
        <v>44236</v>
      </c>
      <c r="M371" s="415">
        <v>44236</v>
      </c>
      <c r="N371" s="292"/>
      <c r="O371" s="292" t="s">
        <v>3872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220</v>
      </c>
      <c r="U371" s="292" t="s">
        <v>3878</v>
      </c>
      <c r="V371" s="292" t="s">
        <v>38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3865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34</v>
      </c>
      <c r="B372" s="104" t="s">
        <v>3737</v>
      </c>
      <c r="C372" s="122" t="s">
        <v>3735</v>
      </c>
      <c r="D372" s="292">
        <v>3064790</v>
      </c>
      <c r="E372" s="292" t="s">
        <v>19</v>
      </c>
      <c r="F372" s="292" t="s">
        <v>38</v>
      </c>
      <c r="G372" s="292" t="s">
        <v>871</v>
      </c>
      <c r="H372" s="292" t="str">
        <f>IFERROR(VLOOKUP(G372,'Cadastro de assessores'!A:B,2,FALSE),"Não Cadastrado")</f>
        <v>18467</v>
      </c>
      <c r="I372" s="292"/>
      <c r="J372" s="29" t="s">
        <v>218</v>
      </c>
      <c r="K372" s="292" t="s">
        <v>3861</v>
      </c>
      <c r="L372" s="387">
        <v>43699</v>
      </c>
      <c r="M372" s="387">
        <v>43699</v>
      </c>
      <c r="N372" s="292"/>
      <c r="O372" s="292" t="s">
        <v>3862</v>
      </c>
      <c r="P372" s="388">
        <v>1.4999999999999999E-2</v>
      </c>
      <c r="Q372" s="420" t="s">
        <v>4964</v>
      </c>
      <c r="R372" s="417"/>
      <c r="S372" s="292" t="str">
        <f t="shared" si="38"/>
        <v>Não Qualificado</v>
      </c>
      <c r="T372" s="292" t="s">
        <v>220</v>
      </c>
      <c r="U372" s="292" t="s">
        <v>4034</v>
      </c>
      <c r="V372" s="292" t="s">
        <v>124</v>
      </c>
      <c r="W372" s="418" t="s">
        <v>4965</v>
      </c>
      <c r="X372" s="418"/>
      <c r="Y372" s="418" t="s">
        <v>4966</v>
      </c>
      <c r="Z372" s="418" t="s">
        <v>3865</v>
      </c>
      <c r="AA372" s="418" t="s">
        <v>3865</v>
      </c>
      <c r="AB372" s="418" t="s">
        <v>3865</v>
      </c>
      <c r="AC372" s="418" t="s">
        <v>3865</v>
      </c>
      <c r="AD372" s="418" t="s">
        <v>3865</v>
      </c>
      <c r="AE372" s="418" t="s">
        <v>3865</v>
      </c>
      <c r="AF372" s="418" t="s">
        <v>3865</v>
      </c>
      <c r="AG372" s="418" t="s">
        <v>3865</v>
      </c>
      <c r="AH372" s="418"/>
      <c r="AI372" s="418"/>
      <c r="AJ372" s="418"/>
      <c r="AK372" s="339"/>
      <c r="AL372" s="339"/>
      <c r="AM372" s="339" t="s">
        <v>3220</v>
      </c>
      <c r="AN372" s="339" t="s">
        <v>3220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3007</v>
      </c>
      <c r="BE372" s="339" t="s">
        <v>3007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34</v>
      </c>
      <c r="B373" s="104" t="s">
        <v>2120</v>
      </c>
      <c r="C373" s="441" t="s">
        <v>4967</v>
      </c>
      <c r="D373" s="422">
        <v>188081</v>
      </c>
      <c r="E373" s="293" t="s">
        <v>19</v>
      </c>
      <c r="F373" s="293" t="s">
        <v>38</v>
      </c>
      <c r="G373" s="293" t="s">
        <v>99</v>
      </c>
      <c r="H373" s="292">
        <f>IFERROR(VLOOKUP(G373,'Cadastro de assessores'!A:B,2,FALSE),"Não Cadastrado")</f>
        <v>12332</v>
      </c>
      <c r="I373" s="292"/>
      <c r="J373" s="29" t="s">
        <v>3855</v>
      </c>
      <c r="K373" s="293" t="s">
        <v>227</v>
      </c>
      <c r="L373" s="387">
        <v>44770</v>
      </c>
      <c r="M373" s="387">
        <v>44774</v>
      </c>
      <c r="N373" s="292"/>
      <c r="O373" s="292" t="s">
        <v>3869</v>
      </c>
      <c r="P373" s="388">
        <v>7.0000000000000001E-3</v>
      </c>
      <c r="Q373" s="445"/>
      <c r="R373" s="417"/>
      <c r="S373" s="292"/>
      <c r="T373" s="292"/>
      <c r="U373" s="292"/>
      <c r="V373" s="292" t="s">
        <v>112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34</v>
      </c>
      <c r="B374" s="104" t="s">
        <v>2125</v>
      </c>
      <c r="C374" s="441" t="s">
        <v>2122</v>
      </c>
      <c r="D374" s="422">
        <v>2834519</v>
      </c>
      <c r="E374" s="293" t="s">
        <v>19</v>
      </c>
      <c r="F374" s="293" t="s">
        <v>124</v>
      </c>
      <c r="G374" s="293" t="s">
        <v>238</v>
      </c>
      <c r="H374" s="426">
        <f>IFERROR(VLOOKUP(G374,'Cadastro de assessores'!A:B,2,FALSE),"Não Cadastrado")</f>
        <v>12331</v>
      </c>
      <c r="I374" s="426"/>
      <c r="J374" s="29" t="s">
        <v>3855</v>
      </c>
      <c r="K374" s="293" t="s">
        <v>227</v>
      </c>
      <c r="L374" s="387">
        <v>44596</v>
      </c>
      <c r="M374" s="387">
        <v>44614</v>
      </c>
      <c r="N374" s="292"/>
      <c r="O374" s="292" t="s">
        <v>3862</v>
      </c>
      <c r="P374" s="388">
        <v>1.4999999999999999E-2</v>
      </c>
      <c r="Q374" s="420" t="s">
        <v>4968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220</v>
      </c>
      <c r="U374" s="292" t="s">
        <v>3908</v>
      </c>
      <c r="V374" s="292" t="s">
        <v>124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34</v>
      </c>
      <c r="B375" s="104">
        <v>7312126650</v>
      </c>
      <c r="C375" s="122" t="s">
        <v>4969</v>
      </c>
      <c r="D375" s="292">
        <v>4854627</v>
      </c>
      <c r="E375" s="292" t="s">
        <v>19</v>
      </c>
      <c r="F375" s="292" t="s">
        <v>124</v>
      </c>
      <c r="G375" s="292" t="s">
        <v>404</v>
      </c>
      <c r="H375" s="292" t="str">
        <f>IFERROR(VLOOKUP(G375,'Cadastro de assessores'!A:B,2,FALSE),"Não Cadastrado")</f>
        <v>18009</v>
      </c>
      <c r="I375" s="292"/>
      <c r="J375" s="29" t="s">
        <v>218</v>
      </c>
      <c r="K375" s="292" t="s">
        <v>3861</v>
      </c>
      <c r="L375" s="387">
        <v>44237</v>
      </c>
      <c r="M375" s="387">
        <v>44237</v>
      </c>
      <c r="N375" s="387">
        <v>44613</v>
      </c>
      <c r="O375" s="292" t="s">
        <v>3862</v>
      </c>
      <c r="P375" s="388">
        <v>1.4999999999999999E-2</v>
      </c>
      <c r="Q375" s="420" t="s">
        <v>4970</v>
      </c>
      <c r="R375" s="417"/>
      <c r="S375" s="292" t="str">
        <f t="shared" si="39"/>
        <v/>
      </c>
      <c r="T375" s="292" t="s">
        <v>220</v>
      </c>
      <c r="U375" s="292" t="s">
        <v>3913</v>
      </c>
      <c r="V375" s="292" t="s">
        <v>112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3007</v>
      </c>
      <c r="BE375" s="339" t="s">
        <v>3007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34</v>
      </c>
      <c r="B376" s="104" t="s">
        <v>4971</v>
      </c>
      <c r="C376" s="390" t="s">
        <v>4972</v>
      </c>
      <c r="D376" s="299">
        <v>5378763</v>
      </c>
      <c r="E376" s="292" t="s">
        <v>19</v>
      </c>
      <c r="F376" s="292" t="s">
        <v>124</v>
      </c>
      <c r="G376" s="292" t="s">
        <v>404</v>
      </c>
      <c r="H376" s="292" t="str">
        <f>IFERROR(VLOOKUP(G376,'Cadastro de assessores'!A:B,2,FALSE),"Não Cadastrado")</f>
        <v>18009</v>
      </c>
      <c r="I376" s="292"/>
      <c r="J376" s="29" t="s">
        <v>218</v>
      </c>
      <c r="K376" s="292" t="s">
        <v>3861</v>
      </c>
      <c r="L376" s="292" t="s">
        <v>3220</v>
      </c>
      <c r="M376" s="292" t="s">
        <v>3220</v>
      </c>
      <c r="N376" s="387">
        <v>44619</v>
      </c>
      <c r="O376" s="292" t="s">
        <v>3876</v>
      </c>
      <c r="P376" s="388">
        <v>2.5000000000000001E-2</v>
      </c>
      <c r="Q376" s="168"/>
      <c r="R376" s="417"/>
      <c r="S376" s="292" t="str">
        <f t="shared" si="39"/>
        <v>Não Qualificado</v>
      </c>
      <c r="T376" s="292" t="s">
        <v>220</v>
      </c>
      <c r="U376" s="292" t="s">
        <v>3913</v>
      </c>
      <c r="V376" s="292" t="s">
        <v>112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3007</v>
      </c>
      <c r="BE376" s="339" t="s">
        <v>3007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34</v>
      </c>
      <c r="B377" s="104" t="s">
        <v>4973</v>
      </c>
      <c r="C377" s="390" t="s">
        <v>4974</v>
      </c>
      <c r="D377" s="299">
        <v>5947531</v>
      </c>
      <c r="E377" s="293" t="s">
        <v>19</v>
      </c>
      <c r="F377" s="293" t="s">
        <v>124</v>
      </c>
      <c r="G377" s="293" t="s">
        <v>404</v>
      </c>
      <c r="H377" s="293" t="str">
        <f>IFERROR(VLOOKUP(G377,'Cadastro de assessores'!A:B,2,FALSE),"Não Cadastrado")</f>
        <v>18009</v>
      </c>
      <c r="I377" s="293"/>
      <c r="J377" s="29" t="s">
        <v>3855</v>
      </c>
      <c r="K377" s="292" t="s">
        <v>239</v>
      </c>
      <c r="L377" s="292" t="s">
        <v>3220</v>
      </c>
      <c r="M377" s="436" t="s">
        <v>4244</v>
      </c>
      <c r="N377" s="299"/>
      <c r="O377" s="299" t="s">
        <v>3876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220</v>
      </c>
      <c r="U377" s="292" t="s">
        <v>3913</v>
      </c>
      <c r="V377" s="292" t="s">
        <v>112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3007</v>
      </c>
      <c r="BE377" s="339" t="s">
        <v>3007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34</v>
      </c>
      <c r="B378" s="104" t="s">
        <v>4975</v>
      </c>
      <c r="C378" s="390" t="s">
        <v>4976</v>
      </c>
      <c r="D378" s="299">
        <v>5655163</v>
      </c>
      <c r="E378" s="292" t="s">
        <v>19</v>
      </c>
      <c r="F378" s="292" t="s">
        <v>124</v>
      </c>
      <c r="G378" s="292" t="s">
        <v>404</v>
      </c>
      <c r="H378" s="292" t="str">
        <f>IFERROR(VLOOKUP(G378,'Cadastro de assessores'!A:B,2,FALSE),"Não Cadastrado")</f>
        <v>18009</v>
      </c>
      <c r="I378" s="292"/>
      <c r="J378" s="29" t="s">
        <v>218</v>
      </c>
      <c r="K378" s="292" t="s">
        <v>3861</v>
      </c>
      <c r="L378" s="387"/>
      <c r="M378" s="387">
        <v>44369</v>
      </c>
      <c r="N378" s="447">
        <v>44545</v>
      </c>
      <c r="O378" s="299" t="s">
        <v>3876</v>
      </c>
      <c r="P378" s="388">
        <v>2.5000000000000001E-2</v>
      </c>
      <c r="Q378" s="440" t="s">
        <v>4977</v>
      </c>
      <c r="R378" s="417"/>
      <c r="S378" s="292" t="str">
        <f t="shared" si="39"/>
        <v>Não Qualificado</v>
      </c>
      <c r="T378" s="292" t="s">
        <v>220</v>
      </c>
      <c r="U378" s="307" t="s">
        <v>4978</v>
      </c>
      <c r="V378" s="292" t="s">
        <v>112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3007</v>
      </c>
      <c r="BE378" s="339" t="s">
        <v>3007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34</v>
      </c>
      <c r="B379" s="104" t="s">
        <v>4979</v>
      </c>
      <c r="C379" s="441" t="s">
        <v>4980</v>
      </c>
      <c r="D379" s="426">
        <v>7048589</v>
      </c>
      <c r="E379" s="293" t="s">
        <v>19</v>
      </c>
      <c r="F379" s="293" t="s">
        <v>124</v>
      </c>
      <c r="G379" s="293" t="s">
        <v>354</v>
      </c>
      <c r="H379" s="293" t="str">
        <f>IFERROR(VLOOKUP(G379,'Cadastro de assessores'!A:B,2,FALSE),"Não Cadastrado")</f>
        <v>17831</v>
      </c>
      <c r="I379" s="293"/>
      <c r="J379" s="29" t="s">
        <v>3855</v>
      </c>
      <c r="K379" s="292" t="s">
        <v>227</v>
      </c>
      <c r="L379" s="415">
        <v>44508</v>
      </c>
      <c r="M379" s="415">
        <v>44508</v>
      </c>
      <c r="N379" s="299"/>
      <c r="O379" s="299" t="s">
        <v>3872</v>
      </c>
      <c r="P379" s="388">
        <v>1.2E-2</v>
      </c>
      <c r="Q379" s="168"/>
      <c r="R379" s="417"/>
      <c r="S379" s="292" t="str">
        <f t="shared" si="39"/>
        <v>Não Qualificado</v>
      </c>
      <c r="T379" s="292" t="s">
        <v>220</v>
      </c>
      <c r="U379" s="292" t="s">
        <v>4034</v>
      </c>
      <c r="V379" s="292" t="s">
        <v>124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34</v>
      </c>
      <c r="B380" s="104" t="s">
        <v>4981</v>
      </c>
      <c r="C380" s="441" t="s">
        <v>4982</v>
      </c>
      <c r="D380" s="293">
        <v>3502759</v>
      </c>
      <c r="E380" s="293" t="s">
        <v>19</v>
      </c>
      <c r="F380" s="293" t="s">
        <v>124</v>
      </c>
      <c r="G380" s="293" t="s">
        <v>238</v>
      </c>
      <c r="H380" s="293"/>
      <c r="I380" s="293"/>
      <c r="J380" s="29" t="s">
        <v>3855</v>
      </c>
      <c r="K380" s="292"/>
      <c r="L380" s="416"/>
      <c r="M380" s="293"/>
      <c r="N380" s="299"/>
      <c r="O380" s="299" t="s">
        <v>3862</v>
      </c>
      <c r="P380" s="388">
        <v>1.4999999999999999E-2</v>
      </c>
      <c r="Q380" s="168"/>
      <c r="R380" s="417"/>
      <c r="S380" s="292"/>
      <c r="T380" s="292"/>
      <c r="U380" s="299"/>
      <c r="V380" s="292" t="s">
        <v>124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34</v>
      </c>
      <c r="B381" s="104" t="s">
        <v>4983</v>
      </c>
      <c r="C381" s="441" t="s">
        <v>4984</v>
      </c>
      <c r="D381" s="293">
        <v>9281869</v>
      </c>
      <c r="E381" s="293" t="s">
        <v>19</v>
      </c>
      <c r="F381" s="293" t="s">
        <v>20</v>
      </c>
      <c r="G381" s="293" t="s">
        <v>4985</v>
      </c>
      <c r="H381" s="293">
        <f>IFERROR(VLOOKUP(G381,'Cadastro de assessores'!A:B,2,FALSE),"Não Cadastrado")</f>
        <v>12360</v>
      </c>
      <c r="I381" s="293"/>
      <c r="J381" s="29" t="s">
        <v>218</v>
      </c>
      <c r="K381" s="292"/>
      <c r="L381" s="416">
        <v>44831</v>
      </c>
      <c r="M381" s="416">
        <v>44831</v>
      </c>
      <c r="N381" s="299"/>
      <c r="O381" s="299" t="s">
        <v>3876</v>
      </c>
      <c r="P381" s="388">
        <v>2.5000000000000001E-2</v>
      </c>
      <c r="Q381" s="168" t="s">
        <v>4986</v>
      </c>
      <c r="R381" s="417"/>
      <c r="S381" s="292"/>
      <c r="T381" s="292"/>
      <c r="U381" s="299"/>
      <c r="V381" s="292" t="s">
        <v>124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34</v>
      </c>
      <c r="B382" s="104" t="s">
        <v>2144</v>
      </c>
      <c r="C382" s="441" t="s">
        <v>2142</v>
      </c>
      <c r="D382" s="293">
        <v>4006849</v>
      </c>
      <c r="E382" s="293" t="s">
        <v>19</v>
      </c>
      <c r="F382" s="293" t="s">
        <v>124</v>
      </c>
      <c r="G382" s="293" t="s">
        <v>404</v>
      </c>
      <c r="H382" s="293" t="str">
        <f>IFERROR(VLOOKUP(G382,'Cadastro de assessores'!A:B,2,FALSE),"Não Cadastrado")</f>
        <v>18009</v>
      </c>
      <c r="I382" s="293"/>
      <c r="J382" s="29" t="s">
        <v>3855</v>
      </c>
      <c r="K382" s="292" t="s">
        <v>227</v>
      </c>
      <c r="L382" s="416">
        <v>44517</v>
      </c>
      <c r="M382" s="416">
        <v>44517</v>
      </c>
      <c r="N382" s="299"/>
      <c r="O382" s="299" t="s">
        <v>3862</v>
      </c>
      <c r="P382" s="388">
        <v>1.4999999999999999E-2</v>
      </c>
      <c r="Q382" s="168" t="s">
        <v>4143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220</v>
      </c>
      <c r="U382" s="299" t="s">
        <v>4144</v>
      </c>
      <c r="V382" s="292" t="s">
        <v>124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34</v>
      </c>
      <c r="B383" s="104" t="s">
        <v>4987</v>
      </c>
      <c r="C383" s="122" t="s">
        <v>4988</v>
      </c>
      <c r="D383" s="292">
        <v>4017894</v>
      </c>
      <c r="E383" s="292" t="s">
        <v>19</v>
      </c>
      <c r="F383" s="292" t="s">
        <v>38</v>
      </c>
      <c r="G383" s="292" t="s">
        <v>4368</v>
      </c>
      <c r="H383" s="292" t="str">
        <f>IFERROR(VLOOKUP(G383,'Cadastro de assessores'!A:B,2,FALSE),"Não Cadastrado")</f>
        <v>12846</v>
      </c>
      <c r="I383" s="292"/>
      <c r="J383" s="29" t="s">
        <v>218</v>
      </c>
      <c r="K383" s="292" t="s">
        <v>3861</v>
      </c>
      <c r="L383" s="387"/>
      <c r="M383" s="387">
        <v>44291</v>
      </c>
      <c r="N383" s="387">
        <v>44378</v>
      </c>
      <c r="O383" s="292" t="s">
        <v>3876</v>
      </c>
      <c r="P383" s="388">
        <v>0.01</v>
      </c>
      <c r="Q383" s="420" t="s">
        <v>4369</v>
      </c>
      <c r="R383" s="417"/>
      <c r="S383" s="292" t="str">
        <f t="shared" si="40"/>
        <v>Não Qualificado</v>
      </c>
      <c r="T383" s="292" t="s">
        <v>220</v>
      </c>
      <c r="U383" s="292" t="s">
        <v>4034</v>
      </c>
      <c r="V383" s="292" t="s">
        <v>124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3007</v>
      </c>
      <c r="BE383" s="339" t="s">
        <v>3007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34</v>
      </c>
      <c r="B384" s="104" t="s">
        <v>3153</v>
      </c>
      <c r="C384" s="122" t="s">
        <v>4989</v>
      </c>
      <c r="D384" s="292">
        <v>2172838</v>
      </c>
      <c r="E384" s="292" t="s">
        <v>19</v>
      </c>
      <c r="F384" s="292" t="s">
        <v>38</v>
      </c>
      <c r="G384" s="292" t="s">
        <v>3146</v>
      </c>
      <c r="H384" s="292" t="str">
        <f>IFERROR(VLOOKUP(G384,'Cadastro de assessores'!A:B,2,FALSE),"Não Cadastrado")</f>
        <v>18236</v>
      </c>
      <c r="I384" s="292"/>
      <c r="J384" s="29" t="s">
        <v>218</v>
      </c>
      <c r="K384" s="292" t="s">
        <v>3861</v>
      </c>
      <c r="L384" s="387"/>
      <c r="M384" s="387">
        <v>43671</v>
      </c>
      <c r="N384" s="292" t="s">
        <v>3958</v>
      </c>
      <c r="O384" s="292" t="s">
        <v>3876</v>
      </c>
      <c r="P384" s="388">
        <v>1E-4</v>
      </c>
      <c r="Q384" s="168" t="s">
        <v>3959</v>
      </c>
      <c r="R384" s="417"/>
      <c r="S384" s="292" t="str">
        <f t="shared" si="40"/>
        <v>Não Qualificado</v>
      </c>
      <c r="T384" s="292" t="s">
        <v>264</v>
      </c>
      <c r="U384" s="292" t="s">
        <v>3878</v>
      </c>
      <c r="V384" s="292" t="s">
        <v>38</v>
      </c>
      <c r="W384" s="418" t="s">
        <v>4990</v>
      </c>
      <c r="X384" s="418"/>
      <c r="Y384" s="418" t="s">
        <v>4991</v>
      </c>
      <c r="Z384" s="418" t="s">
        <v>3865</v>
      </c>
      <c r="AA384" s="418" t="s">
        <v>3865</v>
      </c>
      <c r="AB384" s="418" t="s">
        <v>3865</v>
      </c>
      <c r="AC384" s="418" t="s">
        <v>3865</v>
      </c>
      <c r="AD384" s="418" t="s">
        <v>3865</v>
      </c>
      <c r="AE384" s="418" t="s">
        <v>3865</v>
      </c>
      <c r="AF384" s="418" t="s">
        <v>3865</v>
      </c>
      <c r="AG384" s="418" t="s">
        <v>3865</v>
      </c>
      <c r="AH384" s="418"/>
      <c r="AI384" s="418" t="s">
        <v>3865</v>
      </c>
      <c r="AJ384" s="418"/>
      <c r="AK384" s="339"/>
      <c r="AL384" s="339"/>
      <c r="AM384" s="339" t="s">
        <v>3220</v>
      </c>
      <c r="AN384" s="339" t="s">
        <v>3220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3007</v>
      </c>
      <c r="BE384" s="339" t="s">
        <v>3007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34</v>
      </c>
      <c r="B385" s="104" t="s">
        <v>4992</v>
      </c>
      <c r="C385" s="122" t="s">
        <v>4993</v>
      </c>
      <c r="D385" s="292">
        <v>6683617</v>
      </c>
      <c r="E385" s="292" t="s">
        <v>19</v>
      </c>
      <c r="F385" s="292" t="s">
        <v>124</v>
      </c>
      <c r="G385" s="292" t="s">
        <v>404</v>
      </c>
      <c r="H385" s="292" t="str">
        <f>IFERROR(VLOOKUP(G385,'Cadastro de assessores'!A:B,2,FALSE),"Não Cadastrado")</f>
        <v>18009</v>
      </c>
      <c r="I385" s="292"/>
      <c r="J385" s="29" t="s">
        <v>218</v>
      </c>
      <c r="K385" s="292" t="s">
        <v>3861</v>
      </c>
      <c r="L385" s="387"/>
      <c r="M385" s="387">
        <v>44463</v>
      </c>
      <c r="N385" s="387">
        <v>44678</v>
      </c>
      <c r="O385" s="292" t="s">
        <v>4086</v>
      </c>
      <c r="P385" s="388">
        <v>0.02</v>
      </c>
      <c r="Q385" s="168" t="s">
        <v>4994</v>
      </c>
      <c r="R385" s="417"/>
      <c r="S385" s="292" t="str">
        <f t="shared" si="40"/>
        <v>Não Qualificado</v>
      </c>
      <c r="T385" s="292" t="s">
        <v>220</v>
      </c>
      <c r="U385" s="299" t="s">
        <v>4995</v>
      </c>
      <c r="V385" s="292" t="s">
        <v>3951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3007</v>
      </c>
      <c r="BE385" s="339" t="s">
        <v>3007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34</v>
      </c>
      <c r="B386" s="104" t="s">
        <v>2163</v>
      </c>
      <c r="C386" s="122" t="s">
        <v>4996</v>
      </c>
      <c r="D386" s="292">
        <v>2587496</v>
      </c>
      <c r="E386" s="292" t="s">
        <v>19</v>
      </c>
      <c r="F386" s="292" t="s">
        <v>124</v>
      </c>
      <c r="G386" s="292" t="s">
        <v>354</v>
      </c>
      <c r="H386" s="292"/>
      <c r="I386" s="292"/>
      <c r="J386" s="29" t="s">
        <v>218</v>
      </c>
      <c r="K386" s="292"/>
      <c r="L386" s="387"/>
      <c r="M386" s="387">
        <v>44861</v>
      </c>
      <c r="N386" s="387"/>
      <c r="O386" s="292" t="s">
        <v>4997</v>
      </c>
      <c r="P386" s="388">
        <v>0.01</v>
      </c>
      <c r="Q386" s="420"/>
      <c r="R386" s="417"/>
      <c r="S386" s="292"/>
      <c r="T386" s="292"/>
      <c r="U386" s="299"/>
      <c r="V386" s="292" t="s">
        <v>124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34</v>
      </c>
      <c r="B387" s="104" t="s">
        <v>4998</v>
      </c>
      <c r="C387" s="122" t="s">
        <v>4999</v>
      </c>
      <c r="D387" s="292">
        <v>4742129</v>
      </c>
      <c r="E387" s="292" t="s">
        <v>19</v>
      </c>
      <c r="F387" s="292" t="s">
        <v>2121</v>
      </c>
      <c r="G387" s="292" t="s">
        <v>404</v>
      </c>
      <c r="H387" s="292" t="str">
        <f>IFERROR(VLOOKUP(G387,'Cadastro de assessores'!A:B,2,FALSE),"Não Cadastrado")</f>
        <v>18009</v>
      </c>
      <c r="I387" s="292"/>
      <c r="J387" s="29" t="s">
        <v>218</v>
      </c>
      <c r="K387" s="292" t="s">
        <v>3861</v>
      </c>
      <c r="L387" s="387"/>
      <c r="M387" s="387">
        <v>44207</v>
      </c>
      <c r="N387" s="387">
        <v>44648</v>
      </c>
      <c r="O387" s="292" t="s">
        <v>4077</v>
      </c>
      <c r="P387" s="388">
        <v>0.02</v>
      </c>
      <c r="Q387" s="420" t="s">
        <v>5000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220</v>
      </c>
      <c r="U387" s="299" t="s">
        <v>3913</v>
      </c>
      <c r="V387" s="292" t="s">
        <v>112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3007</v>
      </c>
      <c r="BE387" s="339" t="s">
        <v>3007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34</v>
      </c>
      <c r="B388" s="104" t="s">
        <v>4998</v>
      </c>
      <c r="C388" s="122" t="s">
        <v>4999</v>
      </c>
      <c r="D388" s="292">
        <v>4782053</v>
      </c>
      <c r="E388" s="292" t="s">
        <v>19</v>
      </c>
      <c r="F388" s="292" t="s">
        <v>2121</v>
      </c>
      <c r="G388" s="292" t="s">
        <v>404</v>
      </c>
      <c r="H388" s="292" t="str">
        <f>IFERROR(VLOOKUP(G388,'Cadastro de assessores'!A:B,2,FALSE),"Não Cadastrado")</f>
        <v>18009</v>
      </c>
      <c r="I388" s="292"/>
      <c r="J388" s="29" t="s">
        <v>218</v>
      </c>
      <c r="K388" s="292" t="s">
        <v>3861</v>
      </c>
      <c r="L388" s="387"/>
      <c r="M388" s="387">
        <v>44216</v>
      </c>
      <c r="N388" s="387">
        <v>44648</v>
      </c>
      <c r="O388" s="292" t="s">
        <v>3909</v>
      </c>
      <c r="P388" s="388">
        <v>8.0000000000000002E-3</v>
      </c>
      <c r="Q388" s="420" t="s">
        <v>5001</v>
      </c>
      <c r="R388" s="417"/>
      <c r="S388" s="292" t="str">
        <f t="shared" si="41"/>
        <v/>
      </c>
      <c r="T388" s="292" t="s">
        <v>220</v>
      </c>
      <c r="U388" s="299" t="s">
        <v>3913</v>
      </c>
      <c r="V388" s="292" t="s">
        <v>112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3007</v>
      </c>
      <c r="BE388" s="339" t="s">
        <v>3007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34</v>
      </c>
      <c r="B389" s="104" t="s">
        <v>2184</v>
      </c>
      <c r="C389" s="122" t="s">
        <v>5002</v>
      </c>
      <c r="D389" s="293">
        <v>5663320</v>
      </c>
      <c r="E389" s="293" t="s">
        <v>19</v>
      </c>
      <c r="F389" s="293" t="s">
        <v>38</v>
      </c>
      <c r="G389" s="293" t="s">
        <v>5003</v>
      </c>
      <c r="H389" s="293">
        <f>IFERROR(VLOOKUP(G389,'Cadastro de assessores'!A:B,2,FALSE),"Não Cadastrado")</f>
        <v>12338</v>
      </c>
      <c r="I389" s="293"/>
      <c r="J389" s="29" t="s">
        <v>3855</v>
      </c>
      <c r="K389" s="293" t="s">
        <v>227</v>
      </c>
      <c r="L389" s="415">
        <v>44385</v>
      </c>
      <c r="M389" s="415">
        <v>44385</v>
      </c>
      <c r="N389" s="299"/>
      <c r="O389" s="299" t="s">
        <v>3909</v>
      </c>
      <c r="P389" s="388">
        <v>8.0000000000000002E-3</v>
      </c>
      <c r="Q389" s="311" t="s">
        <v>5004</v>
      </c>
      <c r="R389" s="417"/>
      <c r="S389" s="292" t="str">
        <f t="shared" si="41"/>
        <v>Não Qualificado</v>
      </c>
      <c r="T389" s="292" t="s">
        <v>220</v>
      </c>
      <c r="U389" s="299" t="s">
        <v>3883</v>
      </c>
      <c r="V389" s="292" t="s">
        <v>38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34</v>
      </c>
      <c r="B390" s="104" t="s">
        <v>2184</v>
      </c>
      <c r="C390" s="122" t="s">
        <v>5002</v>
      </c>
      <c r="D390" s="292">
        <v>2660830</v>
      </c>
      <c r="E390" s="293" t="s">
        <v>19</v>
      </c>
      <c r="F390" s="293" t="s">
        <v>38</v>
      </c>
      <c r="G390" s="293" t="s">
        <v>39</v>
      </c>
      <c r="H390" s="293">
        <f>IFERROR(VLOOKUP(G390,'Cadastro de assessores'!A:B,2,FALSE),"Não Cadastrado")</f>
        <v>12344</v>
      </c>
      <c r="I390" s="293"/>
      <c r="J390" s="29" t="s">
        <v>3855</v>
      </c>
      <c r="K390" s="293" t="s">
        <v>227</v>
      </c>
      <c r="L390" s="415">
        <v>43741</v>
      </c>
      <c r="M390" s="415">
        <v>43741</v>
      </c>
      <c r="N390" s="292"/>
      <c r="O390" s="292" t="s">
        <v>4561</v>
      </c>
      <c r="P390" s="388">
        <v>7.0000000000000001E-3</v>
      </c>
      <c r="Q390" s="311" t="s">
        <v>5004</v>
      </c>
      <c r="R390" s="417"/>
      <c r="S390" s="292" t="str">
        <f t="shared" si="41"/>
        <v>Não Qualificado</v>
      </c>
      <c r="T390" s="292" t="s">
        <v>220</v>
      </c>
      <c r="U390" s="299" t="s">
        <v>3883</v>
      </c>
      <c r="V390" s="292" t="s">
        <v>38</v>
      </c>
      <c r="W390" s="418" t="s">
        <v>5005</v>
      </c>
      <c r="X390" s="350"/>
      <c r="Y390" s="418" t="s">
        <v>5006</v>
      </c>
      <c r="Z390" s="418" t="s">
        <v>5007</v>
      </c>
      <c r="AA390" s="418" t="s">
        <v>5008</v>
      </c>
      <c r="AB390" s="418" t="s">
        <v>5009</v>
      </c>
      <c r="AC390" s="418" t="s">
        <v>5010</v>
      </c>
      <c r="AD390" s="418" t="s">
        <v>5011</v>
      </c>
      <c r="AE390" s="418" t="s">
        <v>5012</v>
      </c>
      <c r="AF390" s="418" t="s">
        <v>5013</v>
      </c>
      <c r="AG390" s="418" t="s">
        <v>5014</v>
      </c>
      <c r="AH390" s="418" t="s">
        <v>5015</v>
      </c>
      <c r="AI390" s="418" t="s">
        <v>5016</v>
      </c>
      <c r="AJ390" s="418" t="s">
        <v>5017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34</v>
      </c>
      <c r="B391" s="104" t="s">
        <v>2184</v>
      </c>
      <c r="C391" s="122" t="s">
        <v>5002</v>
      </c>
      <c r="D391" s="422">
        <v>7878590</v>
      </c>
      <c r="E391" s="293" t="s">
        <v>19</v>
      </c>
      <c r="F391" s="293" t="s">
        <v>38</v>
      </c>
      <c r="G391" s="293" t="s">
        <v>39</v>
      </c>
      <c r="H391" s="293">
        <f>IFERROR(VLOOKUP(G391,'Cadastro de assessores'!A:B,2,FALSE),"Não Cadastrado")</f>
        <v>12344</v>
      </c>
      <c r="I391" s="293"/>
      <c r="J391" s="29" t="s">
        <v>3855</v>
      </c>
      <c r="K391" s="292" t="s">
        <v>239</v>
      </c>
      <c r="L391" s="292" t="s">
        <v>3220</v>
      </c>
      <c r="M391" s="436" t="s">
        <v>4244</v>
      </c>
      <c r="N391" s="299"/>
      <c r="O391" s="299" t="s">
        <v>5018</v>
      </c>
      <c r="P391" s="388">
        <v>0.01</v>
      </c>
      <c r="Q391" s="311" t="s">
        <v>5004</v>
      </c>
      <c r="R391" s="417"/>
      <c r="S391" s="292" t="str">
        <f t="shared" si="41"/>
        <v>Não Qualificado</v>
      </c>
      <c r="T391" s="292" t="s">
        <v>220</v>
      </c>
      <c r="U391" s="299" t="s">
        <v>3883</v>
      </c>
      <c r="V391" s="292" t="s">
        <v>38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3007</v>
      </c>
      <c r="BE391" s="339" t="s">
        <v>3007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34</v>
      </c>
      <c r="B392" s="104" t="s">
        <v>2191</v>
      </c>
      <c r="C392" s="441" t="s">
        <v>5019</v>
      </c>
      <c r="D392" s="426">
        <v>7273700</v>
      </c>
      <c r="E392" s="293" t="s">
        <v>19</v>
      </c>
      <c r="F392" s="293" t="s">
        <v>124</v>
      </c>
      <c r="G392" s="426" t="s">
        <v>404</v>
      </c>
      <c r="H392" s="293" t="str">
        <f>IFERROR(VLOOKUP(G392,'Cadastro de assessores'!A:B,2,FALSE),"Não Cadastrado")</f>
        <v>18009</v>
      </c>
      <c r="I392" s="293"/>
      <c r="J392" s="29" t="s">
        <v>3855</v>
      </c>
      <c r="K392" s="293" t="s">
        <v>227</v>
      </c>
      <c r="L392" s="415">
        <v>44532</v>
      </c>
      <c r="M392" s="415">
        <v>44536</v>
      </c>
      <c r="N392" s="426"/>
      <c r="O392" s="426" t="s">
        <v>3869</v>
      </c>
      <c r="P392" s="388">
        <v>7.0000000000000001E-3</v>
      </c>
      <c r="Q392" s="168" t="s">
        <v>5020</v>
      </c>
      <c r="R392" s="417"/>
      <c r="S392" s="292" t="str">
        <f t="shared" si="41"/>
        <v/>
      </c>
      <c r="T392" s="292" t="s">
        <v>264</v>
      </c>
      <c r="U392" s="299" t="s">
        <v>4534</v>
      </c>
      <c r="V392" s="292" t="s">
        <v>124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34</v>
      </c>
      <c r="B393" s="104" t="s">
        <v>5021</v>
      </c>
      <c r="C393" s="122" t="s">
        <v>5022</v>
      </c>
      <c r="D393" s="292">
        <v>4461414</v>
      </c>
      <c r="E393" s="292" t="s">
        <v>110</v>
      </c>
      <c r="F393" s="292" t="s">
        <v>38</v>
      </c>
      <c r="G393" s="292" t="s">
        <v>3703</v>
      </c>
      <c r="H393" s="292" t="str">
        <f>IFERROR(VLOOKUP(G393,'Cadastro de assessores'!A:B,2,FALSE),"Não Cadastrado")</f>
        <v>14574</v>
      </c>
      <c r="I393" s="292"/>
      <c r="J393" s="29" t="s">
        <v>218</v>
      </c>
      <c r="K393" s="292" t="s">
        <v>3861</v>
      </c>
      <c r="L393" s="387">
        <v>44090</v>
      </c>
      <c r="M393" s="387">
        <v>44090</v>
      </c>
      <c r="N393" s="387">
        <v>44408</v>
      </c>
      <c r="O393" s="292" t="s">
        <v>3872</v>
      </c>
      <c r="P393" s="388">
        <v>1.2E-2</v>
      </c>
      <c r="Q393" s="440" t="s">
        <v>5023</v>
      </c>
      <c r="R393" s="417"/>
      <c r="S393" s="292" t="str">
        <f t="shared" si="41"/>
        <v/>
      </c>
      <c r="T393" s="292" t="s">
        <v>264</v>
      </c>
      <c r="U393" s="292" t="s">
        <v>3870</v>
      </c>
      <c r="V393" s="292" t="s">
        <v>38</v>
      </c>
      <c r="W393" s="418" t="s">
        <v>3865</v>
      </c>
      <c r="X393" s="418" t="s">
        <v>3865</v>
      </c>
      <c r="Y393" s="418" t="s">
        <v>3865</v>
      </c>
      <c r="Z393" s="418" t="s">
        <v>3865</v>
      </c>
      <c r="AA393" s="418" t="s">
        <v>3865</v>
      </c>
      <c r="AB393" s="418" t="s">
        <v>3865</v>
      </c>
      <c r="AC393" s="418" t="s">
        <v>3865</v>
      </c>
      <c r="AD393" s="418" t="s">
        <v>3865</v>
      </c>
      <c r="AE393" s="418" t="s">
        <v>3865</v>
      </c>
      <c r="AF393" s="418" t="s">
        <v>3865</v>
      </c>
      <c r="AG393" s="418" t="s">
        <v>3865</v>
      </c>
      <c r="AH393" s="418" t="s">
        <v>5024</v>
      </c>
      <c r="AI393" s="418" t="s">
        <v>5025</v>
      </c>
      <c r="AJ393" s="418" t="s">
        <v>5026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3007</v>
      </c>
      <c r="BE393" s="339" t="s">
        <v>3007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34</v>
      </c>
      <c r="B394" s="104" t="s">
        <v>2215</v>
      </c>
      <c r="C394" s="441" t="s">
        <v>2211</v>
      </c>
      <c r="D394" s="422">
        <v>3428496</v>
      </c>
      <c r="E394" s="293" t="s">
        <v>19</v>
      </c>
      <c r="F394" s="293" t="s">
        <v>124</v>
      </c>
      <c r="G394" s="293" t="s">
        <v>238</v>
      </c>
      <c r="H394" s="293">
        <f>IFERROR(VLOOKUP(G394,'Cadastro de assessores'!A:B,2,FALSE),"Não Cadastrado")</f>
        <v>12331</v>
      </c>
      <c r="I394" s="293"/>
      <c r="J394" s="29" t="s">
        <v>3855</v>
      </c>
      <c r="K394" s="293" t="s">
        <v>227</v>
      </c>
      <c r="L394" s="423">
        <v>44613</v>
      </c>
      <c r="M394" s="423">
        <v>44613</v>
      </c>
      <c r="N394" s="306"/>
      <c r="O394" s="426" t="s">
        <v>4083</v>
      </c>
      <c r="P394" s="388">
        <v>1.2E-2</v>
      </c>
      <c r="Q394" s="168" t="s">
        <v>5027</v>
      </c>
      <c r="R394" s="417"/>
      <c r="S394" s="292" t="str">
        <f t="shared" si="41"/>
        <v/>
      </c>
      <c r="T394" s="292" t="s">
        <v>220</v>
      </c>
      <c r="U394" s="292" t="s">
        <v>3908</v>
      </c>
      <c r="V394" s="292" t="s">
        <v>124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34</v>
      </c>
      <c r="B395" s="104" t="s">
        <v>2215</v>
      </c>
      <c r="C395" s="390" t="s">
        <v>2211</v>
      </c>
      <c r="D395" s="474">
        <v>8088158</v>
      </c>
      <c r="E395" s="292" t="s">
        <v>19</v>
      </c>
      <c r="F395" s="292" t="s">
        <v>124</v>
      </c>
      <c r="G395" s="292" t="s">
        <v>238</v>
      </c>
      <c r="H395" s="292">
        <f>IFERROR(VLOOKUP(G395,'Cadastro de assessores'!A:B,2,FALSE),"Não Cadastrado")</f>
        <v>12331</v>
      </c>
      <c r="I395" s="292"/>
      <c r="J395" s="29" t="s">
        <v>227</v>
      </c>
      <c r="K395" s="292" t="s">
        <v>227</v>
      </c>
      <c r="L395" s="475">
        <v>44682</v>
      </c>
      <c r="M395" s="475">
        <v>44682</v>
      </c>
      <c r="N395" s="292"/>
      <c r="O395" s="292" t="s">
        <v>3978</v>
      </c>
      <c r="P395" s="388">
        <v>8.0000000000000002E-3</v>
      </c>
      <c r="Q395" s="168" t="s">
        <v>5028</v>
      </c>
      <c r="R395" s="417"/>
      <c r="S395" s="292" t="str">
        <f t="shared" si="41"/>
        <v/>
      </c>
      <c r="T395" s="292" t="s">
        <v>220</v>
      </c>
      <c r="U395" s="292" t="s">
        <v>3908</v>
      </c>
      <c r="V395" s="292" t="s">
        <v>124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34</v>
      </c>
      <c r="B396" s="104" t="s">
        <v>2218</v>
      </c>
      <c r="C396" s="390" t="s">
        <v>5029</v>
      </c>
      <c r="D396" s="293">
        <v>5682953</v>
      </c>
      <c r="E396" s="293" t="s">
        <v>19</v>
      </c>
      <c r="F396" s="293" t="s">
        <v>38</v>
      </c>
      <c r="G396" s="293" t="s">
        <v>3710</v>
      </c>
      <c r="H396" s="293" t="str">
        <f>IFERROR(VLOOKUP(G396,'Cadastro de assessores'!A:B,2,FALSE),"Não Cadastrado")</f>
        <v>14739</v>
      </c>
      <c r="I396" s="293"/>
      <c r="J396" s="29" t="s">
        <v>227</v>
      </c>
      <c r="K396" s="293" t="s">
        <v>227</v>
      </c>
      <c r="L396" s="415">
        <v>44453</v>
      </c>
      <c r="M396" s="415">
        <v>44424</v>
      </c>
      <c r="N396" s="292"/>
      <c r="O396" s="292" t="s">
        <v>3872</v>
      </c>
      <c r="P396" s="388">
        <v>1.2E-2</v>
      </c>
      <c r="Q396" s="168"/>
      <c r="R396" s="417"/>
      <c r="S396" s="292" t="str">
        <f t="shared" si="41"/>
        <v>Não Qualificado</v>
      </c>
      <c r="T396" s="292" t="s">
        <v>220</v>
      </c>
      <c r="U396" s="299" t="s">
        <v>3926</v>
      </c>
      <c r="V396" s="292" t="s">
        <v>38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34</v>
      </c>
      <c r="B397" s="104" t="s">
        <v>5030</v>
      </c>
      <c r="C397" s="122" t="s">
        <v>5031</v>
      </c>
      <c r="D397" s="292">
        <v>4719236</v>
      </c>
      <c r="E397" s="292" t="s">
        <v>19</v>
      </c>
      <c r="F397" s="292" t="s">
        <v>38</v>
      </c>
      <c r="G397" s="292" t="s">
        <v>3860</v>
      </c>
      <c r="H397" s="292" t="str">
        <f>IFERROR(VLOOKUP(G397,'Cadastro de assessores'!A:B,2,FALSE),"Não Cadastrado")</f>
        <v>17679</v>
      </c>
      <c r="I397" s="292"/>
      <c r="J397" s="29" t="s">
        <v>218</v>
      </c>
      <c r="K397" s="292" t="s">
        <v>3861</v>
      </c>
      <c r="L397" s="419">
        <v>44196</v>
      </c>
      <c r="M397" s="419">
        <v>44196</v>
      </c>
      <c r="N397" s="387">
        <v>44428</v>
      </c>
      <c r="O397" s="292" t="s">
        <v>3869</v>
      </c>
      <c r="P397" s="388">
        <v>7.0000000000000001E-3</v>
      </c>
      <c r="Q397" s="420" t="s">
        <v>5032</v>
      </c>
      <c r="R397" s="417"/>
      <c r="S397" s="292" t="str">
        <f t="shared" si="41"/>
        <v>Não Qualificado</v>
      </c>
      <c r="T397" s="292" t="s">
        <v>220</v>
      </c>
      <c r="U397" s="292" t="s">
        <v>4290</v>
      </c>
      <c r="V397" s="292" t="s">
        <v>3716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3007</v>
      </c>
      <c r="BE397" s="339" t="s">
        <v>3007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34</v>
      </c>
      <c r="B398" s="104" t="s">
        <v>5033</v>
      </c>
      <c r="C398" s="122" t="s">
        <v>5034</v>
      </c>
      <c r="D398" s="292">
        <v>2749522</v>
      </c>
      <c r="E398" s="292" t="s">
        <v>110</v>
      </c>
      <c r="F398" s="292" t="s">
        <v>38</v>
      </c>
      <c r="G398" s="292" t="s">
        <v>3914</v>
      </c>
      <c r="H398" s="292" t="str">
        <f>IFERROR(VLOOKUP(G398,'Cadastro de assessores'!A:B,2,FALSE),"Não Cadastrado")</f>
        <v>12624</v>
      </c>
      <c r="I398" s="292"/>
      <c r="J398" s="29" t="s">
        <v>227</v>
      </c>
      <c r="K398" s="292" t="s">
        <v>227</v>
      </c>
      <c r="L398" s="419">
        <v>44771</v>
      </c>
      <c r="M398" s="419">
        <v>44771</v>
      </c>
      <c r="N398" s="387"/>
      <c r="O398" s="292" t="s">
        <v>3869</v>
      </c>
      <c r="P398" s="388">
        <v>7.0000000000000001E-3</v>
      </c>
      <c r="Q398" s="420"/>
      <c r="R398" s="417"/>
      <c r="S398" s="292"/>
      <c r="T398" s="292" t="s">
        <v>220</v>
      </c>
      <c r="U398" s="292" t="s">
        <v>4245</v>
      </c>
      <c r="V398" s="292" t="s">
        <v>38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34</v>
      </c>
      <c r="B399" s="104" t="s">
        <v>5035</v>
      </c>
      <c r="C399" s="390" t="s">
        <v>5036</v>
      </c>
      <c r="D399" s="292">
        <v>5606475</v>
      </c>
      <c r="E399" s="292" t="s">
        <v>19</v>
      </c>
      <c r="F399" s="292" t="s">
        <v>124</v>
      </c>
      <c r="G399" s="299" t="s">
        <v>4863</v>
      </c>
      <c r="H399" s="299" t="str">
        <f>IFERROR(VLOOKUP(G399,'Cadastro de assessores'!A:B,2,FALSE),"Não Cadastrado")</f>
        <v>1275</v>
      </c>
      <c r="I399" s="299"/>
      <c r="J399" s="29" t="s">
        <v>218</v>
      </c>
      <c r="K399" s="292" t="s">
        <v>3861</v>
      </c>
      <c r="L399" s="387">
        <v>44364</v>
      </c>
      <c r="M399" s="387">
        <v>44364</v>
      </c>
      <c r="N399" s="387">
        <v>44803</v>
      </c>
      <c r="O399" s="292" t="s">
        <v>3862</v>
      </c>
      <c r="P399" s="388">
        <v>1.4999999999999999E-2</v>
      </c>
      <c r="Q399" s="168" t="s">
        <v>4184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220</v>
      </c>
      <c r="U399" s="299" t="s">
        <v>5037</v>
      </c>
      <c r="V399" s="299" t="s">
        <v>31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34</v>
      </c>
      <c r="B400" s="104" t="s">
        <v>5038</v>
      </c>
      <c r="C400" s="122" t="s">
        <v>5039</v>
      </c>
      <c r="D400" s="292">
        <v>2214585</v>
      </c>
      <c r="E400" s="293" t="s">
        <v>110</v>
      </c>
      <c r="F400" s="293" t="s">
        <v>38</v>
      </c>
      <c r="G400" s="293" t="s">
        <v>4040</v>
      </c>
      <c r="H400" s="293" t="str">
        <f>IFERROR(VLOOKUP(G400,'Cadastro de assessores'!A:B,2,FALSE),"Não Cadastrado")</f>
        <v>16459</v>
      </c>
      <c r="I400" s="293"/>
      <c r="J400" s="29" t="s">
        <v>3855</v>
      </c>
      <c r="K400" s="292" t="s">
        <v>227</v>
      </c>
      <c r="L400" s="415">
        <v>44085</v>
      </c>
      <c r="M400" s="415">
        <v>44085</v>
      </c>
      <c r="N400" s="292"/>
      <c r="O400" s="292" t="s">
        <v>3856</v>
      </c>
      <c r="P400" s="388">
        <v>0.02</v>
      </c>
      <c r="Q400" s="168"/>
      <c r="R400" s="417"/>
      <c r="S400" s="292" t="str">
        <f t="shared" si="42"/>
        <v/>
      </c>
      <c r="T400" s="292" t="s">
        <v>220</v>
      </c>
      <c r="U400" s="292" t="s">
        <v>3996</v>
      </c>
      <c r="V400" s="292" t="s">
        <v>38</v>
      </c>
      <c r="W400" s="418" t="s">
        <v>3865</v>
      </c>
      <c r="X400" s="418" t="s">
        <v>3865</v>
      </c>
      <c r="Y400" s="418" t="s">
        <v>3865</v>
      </c>
      <c r="Z400" s="418" t="s">
        <v>3865</v>
      </c>
      <c r="AA400" s="418" t="s">
        <v>3865</v>
      </c>
      <c r="AB400" s="418" t="s">
        <v>3865</v>
      </c>
      <c r="AC400" s="418" t="s">
        <v>3865</v>
      </c>
      <c r="AD400" s="418" t="s">
        <v>3865</v>
      </c>
      <c r="AE400" s="418" t="s">
        <v>3865</v>
      </c>
      <c r="AF400" s="418" t="s">
        <v>3865</v>
      </c>
      <c r="AG400" s="418" t="s">
        <v>3865</v>
      </c>
      <c r="AH400" s="418" t="s">
        <v>5040</v>
      </c>
      <c r="AI400" s="418" t="s">
        <v>5041</v>
      </c>
      <c r="AJ400" s="418" t="s">
        <v>5042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34</v>
      </c>
      <c r="B401" s="104" t="s">
        <v>5043</v>
      </c>
      <c r="C401" s="122" t="s">
        <v>5044</v>
      </c>
      <c r="D401" s="292">
        <v>4911406</v>
      </c>
      <c r="E401" s="293" t="s">
        <v>110</v>
      </c>
      <c r="F401" s="293" t="s">
        <v>38</v>
      </c>
      <c r="G401" s="293" t="s">
        <v>3703</v>
      </c>
      <c r="H401" s="293" t="str">
        <f>IFERROR(VLOOKUP(G401,'Cadastro de assessores'!A:B,2,FALSE),"Não Cadastrado")</f>
        <v>14574</v>
      </c>
      <c r="I401" s="293"/>
      <c r="J401" s="29" t="s">
        <v>3855</v>
      </c>
      <c r="K401" s="292" t="s">
        <v>239</v>
      </c>
      <c r="L401" s="292" t="s">
        <v>3220</v>
      </c>
      <c r="M401" s="436" t="s">
        <v>3707</v>
      </c>
      <c r="N401" s="299"/>
      <c r="O401" s="299" t="s">
        <v>3909</v>
      </c>
      <c r="P401" s="388">
        <v>8.0000000000000002E-3</v>
      </c>
      <c r="Q401" s="168"/>
      <c r="R401" s="417"/>
      <c r="S401" s="292" t="str">
        <f t="shared" si="42"/>
        <v>Não Qualificado</v>
      </c>
      <c r="T401" s="292" t="s">
        <v>220</v>
      </c>
      <c r="U401" s="292" t="s">
        <v>3996</v>
      </c>
      <c r="V401" s="292" t="s">
        <v>38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3220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3007</v>
      </c>
      <c r="BE401" s="339" t="s">
        <v>3007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34</v>
      </c>
      <c r="B402" s="104" t="s">
        <v>5043</v>
      </c>
      <c r="C402" s="122" t="s">
        <v>5044</v>
      </c>
      <c r="D402" s="292">
        <v>4886679</v>
      </c>
      <c r="E402" s="292" t="s">
        <v>110</v>
      </c>
      <c r="F402" s="292" t="s">
        <v>38</v>
      </c>
      <c r="G402" s="292" t="s">
        <v>3703</v>
      </c>
      <c r="H402" s="292" t="str">
        <f>IFERROR(VLOOKUP(G402,'Cadastro de assessores'!A:B,2,FALSE),"Não Cadastrado")</f>
        <v>14574</v>
      </c>
      <c r="I402" s="292"/>
      <c r="J402" s="29" t="s">
        <v>218</v>
      </c>
      <c r="K402" s="292" t="s">
        <v>3861</v>
      </c>
      <c r="L402" s="387">
        <v>44256</v>
      </c>
      <c r="M402" s="387">
        <v>44256</v>
      </c>
      <c r="N402" s="387">
        <v>44691</v>
      </c>
      <c r="O402" s="292" t="s">
        <v>3862</v>
      </c>
      <c r="P402" s="388">
        <v>1.4999999999999999E-2</v>
      </c>
      <c r="Q402" s="168" t="s">
        <v>5045</v>
      </c>
      <c r="R402" s="417"/>
      <c r="S402" s="292" t="str">
        <f t="shared" si="42"/>
        <v/>
      </c>
      <c r="T402" s="292" t="s">
        <v>220</v>
      </c>
      <c r="U402" s="292" t="s">
        <v>3996</v>
      </c>
      <c r="V402" s="292" t="s">
        <v>38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3007</v>
      </c>
      <c r="BE402" s="339" t="s">
        <v>3007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34</v>
      </c>
      <c r="B403" s="104" t="s">
        <v>2257</v>
      </c>
      <c r="C403" s="390" t="s">
        <v>2254</v>
      </c>
      <c r="D403" s="299">
        <v>6675462</v>
      </c>
      <c r="E403" s="293" t="s">
        <v>19</v>
      </c>
      <c r="F403" s="293" t="s">
        <v>124</v>
      </c>
      <c r="G403" s="299" t="s">
        <v>244</v>
      </c>
      <c r="H403" s="293" t="str">
        <f>IFERROR(VLOOKUP(G403,'Cadastro de assessores'!A:B,2,FALSE),"Não Cadastrado")</f>
        <v>18890</v>
      </c>
      <c r="I403" s="293"/>
      <c r="J403" s="29" t="s">
        <v>3855</v>
      </c>
      <c r="K403" s="292" t="s">
        <v>227</v>
      </c>
      <c r="L403" s="415">
        <v>44684</v>
      </c>
      <c r="M403" s="415">
        <v>44686</v>
      </c>
      <c r="N403" s="299"/>
      <c r="O403" s="299" t="s">
        <v>3872</v>
      </c>
      <c r="P403" s="388">
        <v>1.2E-2</v>
      </c>
      <c r="Q403" s="168" t="s">
        <v>3975</v>
      </c>
      <c r="R403" s="417"/>
      <c r="S403" s="292" t="str">
        <f t="shared" si="42"/>
        <v>Não Qualificado</v>
      </c>
      <c r="T403" s="292" t="s">
        <v>220</v>
      </c>
      <c r="U403" s="292" t="s">
        <v>3908</v>
      </c>
      <c r="V403" s="292" t="s">
        <v>124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34</v>
      </c>
      <c r="B404" s="104" t="s">
        <v>3486</v>
      </c>
      <c r="C404" s="122" t="s">
        <v>3485</v>
      </c>
      <c r="D404" s="292">
        <v>4457777</v>
      </c>
      <c r="E404" s="292" t="s">
        <v>2998</v>
      </c>
      <c r="F404" s="292" t="s">
        <v>38</v>
      </c>
      <c r="G404" s="292" t="s">
        <v>2998</v>
      </c>
      <c r="H404" s="292" t="str">
        <f>IFERROR(VLOOKUP(G404,'Cadastro de assessores'!A:B,2,FALSE),"Não Cadastrado")</f>
        <v>18986</v>
      </c>
      <c r="I404" s="292"/>
      <c r="J404" s="29" t="s">
        <v>218</v>
      </c>
      <c r="K404" s="292" t="s">
        <v>3861</v>
      </c>
      <c r="L404" s="419">
        <v>44151</v>
      </c>
      <c r="M404" s="419">
        <v>44151</v>
      </c>
      <c r="N404" s="419">
        <v>44543</v>
      </c>
      <c r="O404" s="292" t="s">
        <v>3862</v>
      </c>
      <c r="P404" s="388">
        <v>1.4999999999999999E-2</v>
      </c>
      <c r="Q404" s="168" t="s">
        <v>5046</v>
      </c>
      <c r="R404" s="417"/>
      <c r="S404" s="292" t="str">
        <f t="shared" si="42"/>
        <v>Não Qualificado</v>
      </c>
      <c r="T404" s="292" t="s">
        <v>220</v>
      </c>
      <c r="U404" s="292" t="s">
        <v>3857</v>
      </c>
      <c r="V404" s="292" t="s">
        <v>124</v>
      </c>
      <c r="W404" s="418" t="s">
        <v>3865</v>
      </c>
      <c r="X404" s="418" t="s">
        <v>3865</v>
      </c>
      <c r="Y404" s="418" t="s">
        <v>3865</v>
      </c>
      <c r="Z404" s="418" t="s">
        <v>3865</v>
      </c>
      <c r="AA404" s="418" t="s">
        <v>3865</v>
      </c>
      <c r="AB404" s="418" t="s">
        <v>3865</v>
      </c>
      <c r="AC404" s="418" t="s">
        <v>3865</v>
      </c>
      <c r="AD404" s="418" t="s">
        <v>3865</v>
      </c>
      <c r="AE404" s="418" t="s">
        <v>3865</v>
      </c>
      <c r="AF404" s="418" t="s">
        <v>3865</v>
      </c>
      <c r="AG404" s="418" t="s">
        <v>3865</v>
      </c>
      <c r="AH404" s="418" t="s">
        <v>3865</v>
      </c>
      <c r="AI404" s="418" t="s">
        <v>3865</v>
      </c>
      <c r="AJ404" s="418" t="s">
        <v>5047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3007</v>
      </c>
      <c r="BE404" s="339" t="s">
        <v>3007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34</v>
      </c>
      <c r="B405" s="104" t="s">
        <v>2277</v>
      </c>
      <c r="C405" s="441" t="s">
        <v>2274</v>
      </c>
      <c r="D405" s="299">
        <v>7514118</v>
      </c>
      <c r="E405" s="293" t="s">
        <v>19</v>
      </c>
      <c r="F405" s="293" t="s">
        <v>124</v>
      </c>
      <c r="G405" s="426" t="s">
        <v>404</v>
      </c>
      <c r="H405" s="299" t="str">
        <f>IFERROR(VLOOKUP(G405,'Cadastro de assessores'!A:B,2,FALSE),"Não Cadastrado")</f>
        <v>18009</v>
      </c>
      <c r="I405" s="299"/>
      <c r="J405" s="29" t="s">
        <v>3855</v>
      </c>
      <c r="K405" s="292" t="s">
        <v>227</v>
      </c>
      <c r="L405" s="415">
        <v>44564</v>
      </c>
      <c r="M405" s="415">
        <v>44572</v>
      </c>
      <c r="N405" s="299"/>
      <c r="O405" s="299" t="s">
        <v>3869</v>
      </c>
      <c r="P405" s="388">
        <v>7.0000000000000001E-3</v>
      </c>
      <c r="Q405" s="168"/>
      <c r="R405" s="417"/>
      <c r="S405" s="292" t="str">
        <f t="shared" si="42"/>
        <v/>
      </c>
      <c r="T405" s="292" t="s">
        <v>264</v>
      </c>
      <c r="U405" s="292" t="s">
        <v>3908</v>
      </c>
      <c r="V405" s="292" t="s">
        <v>124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34</v>
      </c>
      <c r="B406" s="104" t="s">
        <v>2277</v>
      </c>
      <c r="C406" s="390" t="s">
        <v>2274</v>
      </c>
      <c r="D406" s="422">
        <v>7605641</v>
      </c>
      <c r="E406" s="293" t="s">
        <v>19</v>
      </c>
      <c r="F406" s="293" t="s">
        <v>124</v>
      </c>
      <c r="G406" s="426" t="s">
        <v>404</v>
      </c>
      <c r="H406" s="299" t="str">
        <f>IFERROR(VLOOKUP(G406,'Cadastro de assessores'!A:B,2,FALSE),"Não Cadastrado")</f>
        <v>18009</v>
      </c>
      <c r="I406" s="299"/>
      <c r="J406" s="29" t="s">
        <v>3855</v>
      </c>
      <c r="K406" s="292" t="s">
        <v>227</v>
      </c>
      <c r="L406" s="423">
        <v>44669</v>
      </c>
      <c r="M406" s="423">
        <v>44669</v>
      </c>
      <c r="N406" s="299"/>
      <c r="O406" s="299" t="s">
        <v>3869</v>
      </c>
      <c r="P406" s="388">
        <v>7.0000000000000001E-3</v>
      </c>
      <c r="Q406" s="168"/>
      <c r="R406" s="417"/>
      <c r="S406" s="292" t="str">
        <f t="shared" si="42"/>
        <v>Não Qualificado</v>
      </c>
      <c r="T406" s="292" t="s">
        <v>264</v>
      </c>
      <c r="U406" s="292" t="s">
        <v>3908</v>
      </c>
      <c r="V406" s="292" t="s">
        <v>124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34</v>
      </c>
      <c r="B407" s="104" t="s">
        <v>5048</v>
      </c>
      <c r="C407" s="390" t="s">
        <v>5049</v>
      </c>
      <c r="D407" s="299">
        <v>515215</v>
      </c>
      <c r="E407" s="293" t="s">
        <v>19</v>
      </c>
      <c r="F407" s="293" t="s">
        <v>124</v>
      </c>
      <c r="G407" s="293" t="s">
        <v>404</v>
      </c>
      <c r="H407" s="299" t="str">
        <f>IFERROR(VLOOKUP(G407,'Cadastro de assessores'!A:B,2,FALSE),"Não Cadastrado")</f>
        <v>18009</v>
      </c>
      <c r="I407" s="299"/>
      <c r="J407" s="29" t="s">
        <v>3855</v>
      </c>
      <c r="K407" s="292" t="s">
        <v>239</v>
      </c>
      <c r="L407" s="415">
        <v>44349</v>
      </c>
      <c r="M407" s="415">
        <v>44349</v>
      </c>
      <c r="N407" s="292"/>
      <c r="O407" s="292" t="s">
        <v>4077</v>
      </c>
      <c r="P407" s="388">
        <v>0.02</v>
      </c>
      <c r="Q407" s="168" t="s">
        <v>5050</v>
      </c>
      <c r="R407" s="417"/>
      <c r="S407" s="292" t="str">
        <f t="shared" si="42"/>
        <v/>
      </c>
      <c r="T407" s="299" t="s">
        <v>220</v>
      </c>
      <c r="U407" s="299" t="s">
        <v>4161</v>
      </c>
      <c r="V407" s="299" t="s">
        <v>112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3007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34</v>
      </c>
      <c r="B408" s="104" t="s">
        <v>5051</v>
      </c>
      <c r="C408" s="390" t="s">
        <v>5052</v>
      </c>
      <c r="D408" s="299">
        <v>6403193</v>
      </c>
      <c r="E408" s="292" t="s">
        <v>19</v>
      </c>
      <c r="F408" s="292" t="s">
        <v>38</v>
      </c>
      <c r="G408" s="292" t="s">
        <v>4410</v>
      </c>
      <c r="H408" s="292" t="str">
        <f>IFERROR(VLOOKUP(G408,'Cadastro de assessores'!A:B,2,FALSE),"Não Cadastrado")</f>
        <v>16130</v>
      </c>
      <c r="I408" s="292"/>
      <c r="J408" s="29" t="s">
        <v>218</v>
      </c>
      <c r="K408" s="292" t="s">
        <v>3861</v>
      </c>
      <c r="L408" s="391">
        <v>44434</v>
      </c>
      <c r="M408" s="391">
        <v>44434</v>
      </c>
      <c r="N408" s="391">
        <v>44764</v>
      </c>
      <c r="O408" s="299" t="s">
        <v>3869</v>
      </c>
      <c r="P408" s="388">
        <v>7.0000000000000001E-3</v>
      </c>
      <c r="Q408" s="168" t="s">
        <v>5053</v>
      </c>
      <c r="R408" s="417"/>
      <c r="S408" s="292" t="str">
        <f t="shared" si="42"/>
        <v>Qualificado</v>
      </c>
      <c r="T408" s="299" t="s">
        <v>220</v>
      </c>
      <c r="U408" s="299" t="s">
        <v>3899</v>
      </c>
      <c r="V408" s="292" t="s">
        <v>124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34</v>
      </c>
      <c r="B409" s="104" t="s">
        <v>3489</v>
      </c>
      <c r="C409" s="122" t="s">
        <v>3487</v>
      </c>
      <c r="D409" s="292">
        <v>490973</v>
      </c>
      <c r="E409" s="293" t="s">
        <v>19</v>
      </c>
      <c r="F409" s="293" t="s">
        <v>38</v>
      </c>
      <c r="G409" s="293" t="s">
        <v>871</v>
      </c>
      <c r="H409" s="293" t="str">
        <f>IFERROR(VLOOKUP(G409,'Cadastro de assessores'!A:B,2,FALSE),"Não Cadastrado")</f>
        <v>18467</v>
      </c>
      <c r="I409" s="293"/>
      <c r="J409" s="29" t="s">
        <v>3855</v>
      </c>
      <c r="K409" s="292" t="s">
        <v>227</v>
      </c>
      <c r="L409" s="415">
        <v>43685</v>
      </c>
      <c r="M409" s="415">
        <v>43690</v>
      </c>
      <c r="N409" s="292"/>
      <c r="O409" s="292" t="s">
        <v>3856</v>
      </c>
      <c r="P409" s="388">
        <v>0.02</v>
      </c>
      <c r="Q409" s="420" t="s">
        <v>5054</v>
      </c>
      <c r="R409" s="417"/>
      <c r="S409" s="292" t="str">
        <f t="shared" si="42"/>
        <v/>
      </c>
      <c r="T409" s="292" t="s">
        <v>220</v>
      </c>
      <c r="U409" s="292" t="s">
        <v>4034</v>
      </c>
      <c r="V409" s="292" t="s">
        <v>124</v>
      </c>
      <c r="W409" s="418" t="s">
        <v>5055</v>
      </c>
      <c r="X409" s="418"/>
      <c r="Y409" s="418" t="s">
        <v>5056</v>
      </c>
      <c r="Z409" s="418" t="s">
        <v>5057</v>
      </c>
      <c r="AA409" s="418" t="s">
        <v>5058</v>
      </c>
      <c r="AB409" s="418" t="s">
        <v>5059</v>
      </c>
      <c r="AC409" s="418" t="s">
        <v>5060</v>
      </c>
      <c r="AD409" s="418" t="s">
        <v>5061</v>
      </c>
      <c r="AE409" s="418" t="s">
        <v>5062</v>
      </c>
      <c r="AF409" s="418" t="s">
        <v>5063</v>
      </c>
      <c r="AG409" s="418" t="s">
        <v>5064</v>
      </c>
      <c r="AH409" s="418" t="s">
        <v>5065</v>
      </c>
      <c r="AI409" s="418" t="s">
        <v>5066</v>
      </c>
      <c r="AJ409" s="418" t="s">
        <v>5067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34</v>
      </c>
      <c r="B410" s="104" t="s">
        <v>5068</v>
      </c>
      <c r="C410" s="122" t="s">
        <v>5069</v>
      </c>
      <c r="D410" s="299">
        <v>3318900</v>
      </c>
      <c r="E410" s="293" t="s">
        <v>2998</v>
      </c>
      <c r="F410" s="293" t="s">
        <v>38</v>
      </c>
      <c r="G410" s="293" t="s">
        <v>2998</v>
      </c>
      <c r="H410" s="293" t="str">
        <f>IFERROR(VLOOKUP(G410,'Cadastro de assessores'!A:B,2,FALSE),"Não Cadastrado")</f>
        <v>18986</v>
      </c>
      <c r="I410" s="293"/>
      <c r="J410" s="29" t="s">
        <v>3855</v>
      </c>
      <c r="K410" s="292" t="s">
        <v>227</v>
      </c>
      <c r="L410" s="415">
        <v>44449</v>
      </c>
      <c r="M410" s="415">
        <v>44452</v>
      </c>
      <c r="N410" s="299"/>
      <c r="O410" s="299" t="s">
        <v>3862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220</v>
      </c>
      <c r="U410" s="299" t="s">
        <v>3890</v>
      </c>
      <c r="V410" s="292" t="s">
        <v>38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34</v>
      </c>
      <c r="B411" s="104" t="s">
        <v>2292</v>
      </c>
      <c r="C411" s="122" t="s">
        <v>5070</v>
      </c>
      <c r="D411" s="292">
        <v>4634086</v>
      </c>
      <c r="E411" s="293" t="s">
        <v>110</v>
      </c>
      <c r="F411" s="293" t="s">
        <v>38</v>
      </c>
      <c r="G411" s="293" t="s">
        <v>1740</v>
      </c>
      <c r="H411" s="293" t="str">
        <f>IFERROR(VLOOKUP(G411,'Cadastro de assessores'!A:B,2,FALSE),"Não Cadastrado")</f>
        <v>17243</v>
      </c>
      <c r="I411" s="293"/>
      <c r="J411" s="29" t="s">
        <v>3855</v>
      </c>
      <c r="K411" s="292" t="s">
        <v>227</v>
      </c>
      <c r="L411" s="415">
        <v>44167</v>
      </c>
      <c r="M411" s="415">
        <v>44167</v>
      </c>
      <c r="N411" s="292"/>
      <c r="O411" s="292" t="s">
        <v>3872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220</v>
      </c>
      <c r="U411" s="306" t="s">
        <v>3864</v>
      </c>
      <c r="V411" s="292" t="s">
        <v>38</v>
      </c>
      <c r="W411" s="418" t="s">
        <v>3865</v>
      </c>
      <c r="X411" s="418" t="s">
        <v>3865</v>
      </c>
      <c r="Y411" s="418" t="s">
        <v>3865</v>
      </c>
      <c r="Z411" s="418" t="s">
        <v>3865</v>
      </c>
      <c r="AA411" s="418" t="s">
        <v>3865</v>
      </c>
      <c r="AB411" s="418" t="s">
        <v>3865</v>
      </c>
      <c r="AC411" s="418" t="s">
        <v>3865</v>
      </c>
      <c r="AD411" s="418" t="s">
        <v>3865</v>
      </c>
      <c r="AE411" s="418" t="s">
        <v>3865</v>
      </c>
      <c r="AF411" s="418" t="s">
        <v>3865</v>
      </c>
      <c r="AG411" s="418" t="s">
        <v>3865</v>
      </c>
      <c r="AH411" s="418" t="s">
        <v>3865</v>
      </c>
      <c r="AI411" s="418" t="s">
        <v>3865</v>
      </c>
      <c r="AJ411" s="418" t="s">
        <v>3865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34</v>
      </c>
      <c r="B412" s="104" t="s">
        <v>2300</v>
      </c>
      <c r="C412" s="86" t="s">
        <v>2297</v>
      </c>
      <c r="D412" s="426">
        <v>7047969</v>
      </c>
      <c r="E412" s="293" t="s">
        <v>19</v>
      </c>
      <c r="F412" s="293" t="s">
        <v>38</v>
      </c>
      <c r="G412" s="293" t="s">
        <v>2299</v>
      </c>
      <c r="H412" s="293">
        <f>IFERROR(VLOOKUP(G412,'Cadastro de assessores'!A:B,2,FALSE),"Não Cadastrado")</f>
        <v>12343</v>
      </c>
      <c r="I412" s="293"/>
      <c r="J412" s="29" t="s">
        <v>3855</v>
      </c>
      <c r="K412" s="292" t="s">
        <v>227</v>
      </c>
      <c r="L412" s="416">
        <v>44510</v>
      </c>
      <c r="M412" s="416">
        <v>44511</v>
      </c>
      <c r="N412" s="299"/>
      <c r="O412" s="299" t="s">
        <v>3869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220</v>
      </c>
      <c r="U412" s="307" t="s">
        <v>3883</v>
      </c>
      <c r="V412" s="292" t="s">
        <v>38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34</v>
      </c>
      <c r="B413" s="104" t="s">
        <v>3506</v>
      </c>
      <c r="C413" s="122" t="s">
        <v>3504</v>
      </c>
      <c r="D413" s="292">
        <v>4679169</v>
      </c>
      <c r="E413" s="293" t="s">
        <v>19</v>
      </c>
      <c r="F413" s="293" t="s">
        <v>38</v>
      </c>
      <c r="G413" s="293" t="s">
        <v>3146</v>
      </c>
      <c r="H413" s="293" t="str">
        <f>IFERROR(VLOOKUP(G413,'Cadastro de assessores'!A:B,2,FALSE),"Não Cadastrado")</f>
        <v>18236</v>
      </c>
      <c r="I413" s="293"/>
      <c r="J413" s="29" t="s">
        <v>3855</v>
      </c>
      <c r="K413" s="292" t="s">
        <v>239</v>
      </c>
      <c r="L413" s="292" t="s">
        <v>3220</v>
      </c>
      <c r="M413" s="436" t="s">
        <v>4244</v>
      </c>
      <c r="N413" s="299"/>
      <c r="O413" s="299" t="s">
        <v>3909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220</v>
      </c>
      <c r="U413" s="292" t="s">
        <v>3864</v>
      </c>
      <c r="V413" s="292" t="s">
        <v>38</v>
      </c>
      <c r="W413" s="418" t="s">
        <v>3865</v>
      </c>
      <c r="X413" s="418" t="s">
        <v>3865</v>
      </c>
      <c r="Y413" s="418" t="s">
        <v>3865</v>
      </c>
      <c r="Z413" s="418" t="s">
        <v>3865</v>
      </c>
      <c r="AA413" s="418" t="s">
        <v>3865</v>
      </c>
      <c r="AB413" s="418" t="s">
        <v>3865</v>
      </c>
      <c r="AC413" s="418" t="s">
        <v>3865</v>
      </c>
      <c r="AD413" s="418" t="s">
        <v>3865</v>
      </c>
      <c r="AE413" s="418" t="s">
        <v>3865</v>
      </c>
      <c r="AF413" s="418" t="s">
        <v>3865</v>
      </c>
      <c r="AG413" s="418" t="s">
        <v>3865</v>
      </c>
      <c r="AH413" s="418" t="s">
        <v>3865</v>
      </c>
      <c r="AI413" s="418" t="s">
        <v>3865</v>
      </c>
      <c r="AJ413" s="418" t="s">
        <v>3865</v>
      </c>
      <c r="AK413" s="339" t="s">
        <v>3220</v>
      </c>
      <c r="AL413" s="339"/>
      <c r="AM413" s="339" t="s">
        <v>3220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3007</v>
      </c>
      <c r="BE413" s="339" t="s">
        <v>3007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34</v>
      </c>
      <c r="B414" s="104" t="s">
        <v>3506</v>
      </c>
      <c r="C414" s="122" t="s">
        <v>3504</v>
      </c>
      <c r="D414" s="292">
        <v>2096281</v>
      </c>
      <c r="E414" s="293" t="s">
        <v>19</v>
      </c>
      <c r="F414" s="293" t="s">
        <v>38</v>
      </c>
      <c r="G414" s="293" t="s">
        <v>3146</v>
      </c>
      <c r="H414" s="293" t="str">
        <f>IFERROR(VLOOKUP(G414,'Cadastro de assessores'!A:B,2,FALSE),"Não Cadastrado")</f>
        <v>18236</v>
      </c>
      <c r="I414" s="293"/>
      <c r="J414" s="29" t="s">
        <v>227</v>
      </c>
      <c r="K414" s="292" t="s">
        <v>227</v>
      </c>
      <c r="L414" s="415">
        <v>44294</v>
      </c>
      <c r="M414" s="415">
        <v>44294</v>
      </c>
      <c r="N414" s="292"/>
      <c r="O414" s="292" t="s">
        <v>3876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220</v>
      </c>
      <c r="U414" s="292" t="s">
        <v>3864</v>
      </c>
      <c r="V414" s="292" t="s">
        <v>38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34</v>
      </c>
      <c r="B415" s="104" t="s">
        <v>2336</v>
      </c>
      <c r="C415" s="122" t="s">
        <v>2334</v>
      </c>
      <c r="D415" s="292">
        <v>6199853</v>
      </c>
      <c r="E415" s="292" t="s">
        <v>19</v>
      </c>
      <c r="F415" s="292" t="s">
        <v>124</v>
      </c>
      <c r="G415" s="292" t="s">
        <v>238</v>
      </c>
      <c r="H415" s="293">
        <f>IFERROR(VLOOKUP(G415,'Cadastro de assessores'!A:B,2,FALSE),"Não Cadastrado")</f>
        <v>12331</v>
      </c>
      <c r="I415" s="292"/>
      <c r="J415" s="29" t="s">
        <v>3855</v>
      </c>
      <c r="K415" s="292"/>
      <c r="L415" s="419"/>
      <c r="M415" s="419">
        <v>44851</v>
      </c>
      <c r="N415" s="387"/>
      <c r="O415" s="292" t="s">
        <v>3862</v>
      </c>
      <c r="P415" s="388">
        <v>1.4999999999999999E-2</v>
      </c>
      <c r="Q415" s="420" t="s">
        <v>4146</v>
      </c>
      <c r="R415" s="417"/>
      <c r="S415" s="292"/>
      <c r="T415" s="292"/>
      <c r="U415" s="292"/>
      <c r="V415" s="292" t="s">
        <v>124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34</v>
      </c>
      <c r="B416" s="104" t="s">
        <v>5071</v>
      </c>
      <c r="C416" s="122" t="s">
        <v>5072</v>
      </c>
      <c r="D416" s="292">
        <v>528568</v>
      </c>
      <c r="E416" s="292" t="s">
        <v>110</v>
      </c>
      <c r="F416" s="292" t="s">
        <v>38</v>
      </c>
      <c r="G416" s="292" t="s">
        <v>413</v>
      </c>
      <c r="H416" s="292" t="str">
        <f>IFERROR(VLOOKUP(G416,'Cadastro de assessores'!A:B,2,FALSE),"Não Cadastrado")</f>
        <v>17896</v>
      </c>
      <c r="I416" s="292"/>
      <c r="J416" s="29" t="s">
        <v>218</v>
      </c>
      <c r="K416" s="292" t="s">
        <v>3861</v>
      </c>
      <c r="L416" s="419">
        <v>44183</v>
      </c>
      <c r="M416" s="419">
        <v>44183</v>
      </c>
      <c r="N416" s="387">
        <v>44315</v>
      </c>
      <c r="O416" s="292" t="s">
        <v>3856</v>
      </c>
      <c r="P416" s="388">
        <v>0.02</v>
      </c>
      <c r="Q416" s="420" t="s">
        <v>5073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220</v>
      </c>
      <c r="U416" s="292" t="s">
        <v>3864</v>
      </c>
      <c r="V416" s="292" t="s">
        <v>38</v>
      </c>
      <c r="W416" s="418" t="s">
        <v>3865</v>
      </c>
      <c r="X416" s="418" t="s">
        <v>3865</v>
      </c>
      <c r="Y416" s="418" t="s">
        <v>3865</v>
      </c>
      <c r="Z416" s="418" t="s">
        <v>3865</v>
      </c>
      <c r="AA416" s="418" t="s">
        <v>3865</v>
      </c>
      <c r="AB416" s="418" t="s">
        <v>3865</v>
      </c>
      <c r="AC416" s="418" t="s">
        <v>3865</v>
      </c>
      <c r="AD416" s="418" t="s">
        <v>3865</v>
      </c>
      <c r="AE416" s="418" t="s">
        <v>3865</v>
      </c>
      <c r="AF416" s="418" t="s">
        <v>3865</v>
      </c>
      <c r="AG416" s="418" t="s">
        <v>3865</v>
      </c>
      <c r="AH416" s="418" t="s">
        <v>3865</v>
      </c>
      <c r="AI416" s="418" t="s">
        <v>3865</v>
      </c>
      <c r="AJ416" s="418" t="s">
        <v>3865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3007</v>
      </c>
      <c r="BE416" s="339" t="s">
        <v>3007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34</v>
      </c>
      <c r="B417" s="104" t="s">
        <v>5074</v>
      </c>
      <c r="C417" s="390" t="s">
        <v>5075</v>
      </c>
      <c r="D417" s="299">
        <v>7388997</v>
      </c>
      <c r="E417" s="293" t="s">
        <v>19</v>
      </c>
      <c r="F417" s="293" t="s">
        <v>38</v>
      </c>
      <c r="G417" s="426" t="s">
        <v>1014</v>
      </c>
      <c r="H417" s="293">
        <f>IFERROR(VLOOKUP(G417,'Cadastro de assessores'!A:B,2,FALSE),"Não Cadastrado")</f>
        <v>12342</v>
      </c>
      <c r="I417" s="293"/>
      <c r="J417" s="29" t="s">
        <v>218</v>
      </c>
      <c r="K417" s="292" t="s">
        <v>227</v>
      </c>
      <c r="L417" s="416">
        <v>44539</v>
      </c>
      <c r="M417" s="416">
        <v>44543</v>
      </c>
      <c r="N417" s="426"/>
      <c r="O417" s="426" t="s">
        <v>3869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220</v>
      </c>
      <c r="U417" s="292" t="s">
        <v>4116</v>
      </c>
      <c r="V417" s="292" t="s">
        <v>955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34</v>
      </c>
      <c r="B418" s="104" t="s">
        <v>5076</v>
      </c>
      <c r="C418" s="122" t="s">
        <v>5077</v>
      </c>
      <c r="D418" s="292">
        <v>3445098</v>
      </c>
      <c r="E418" s="293" t="s">
        <v>2998</v>
      </c>
      <c r="F418" s="293" t="s">
        <v>38</v>
      </c>
      <c r="G418" s="293" t="s">
        <v>2998</v>
      </c>
      <c r="H418" s="293" t="str">
        <f>IFERROR(VLOOKUP(G418,'Cadastro de assessores'!A:B,2,FALSE),"Não Cadastrado")</f>
        <v>18986</v>
      </c>
      <c r="I418" s="293"/>
      <c r="J418" s="29" t="s">
        <v>3855</v>
      </c>
      <c r="K418" s="292" t="s">
        <v>239</v>
      </c>
      <c r="L418" s="415">
        <v>44036</v>
      </c>
      <c r="M418" s="415">
        <v>44043</v>
      </c>
      <c r="N418" s="292"/>
      <c r="O418" s="292" t="s">
        <v>3862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220</v>
      </c>
      <c r="U418" s="292" t="s">
        <v>4034</v>
      </c>
      <c r="V418" s="292" t="s">
        <v>124</v>
      </c>
      <c r="W418" s="418" t="s">
        <v>3865</v>
      </c>
      <c r="X418" s="418" t="s">
        <v>3865</v>
      </c>
      <c r="Y418" s="418" t="s">
        <v>3865</v>
      </c>
      <c r="Z418" s="418" t="s">
        <v>3865</v>
      </c>
      <c r="AA418" s="418" t="s">
        <v>3865</v>
      </c>
      <c r="AB418" s="418" t="s">
        <v>3865</v>
      </c>
      <c r="AC418" s="418" t="s">
        <v>3865</v>
      </c>
      <c r="AD418" s="418" t="s">
        <v>3865</v>
      </c>
      <c r="AE418" s="418" t="s">
        <v>3865</v>
      </c>
      <c r="AF418" s="418" t="s">
        <v>5078</v>
      </c>
      <c r="AG418" s="418" t="s">
        <v>5079</v>
      </c>
      <c r="AH418" s="418" t="s">
        <v>5080</v>
      </c>
      <c r="AI418" s="418" t="s">
        <v>5081</v>
      </c>
      <c r="AJ418" s="418" t="s">
        <v>5082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34</v>
      </c>
      <c r="B419" s="104" t="s">
        <v>5083</v>
      </c>
      <c r="C419" s="390" t="s">
        <v>5084</v>
      </c>
      <c r="D419" s="432">
        <v>7709062</v>
      </c>
      <c r="E419" s="292" t="s">
        <v>19</v>
      </c>
      <c r="F419" s="292" t="s">
        <v>124</v>
      </c>
      <c r="G419" s="292" t="s">
        <v>5085</v>
      </c>
      <c r="H419" s="292" t="str">
        <f>IFERROR(VLOOKUP(G419,'Cadastro de assessores'!A:B,2,FALSE),"Não Cadastrado")</f>
        <v>15544</v>
      </c>
      <c r="I419" s="292"/>
      <c r="J419" s="29" t="s">
        <v>218</v>
      </c>
      <c r="K419" s="292" t="s">
        <v>239</v>
      </c>
      <c r="L419" s="387">
        <v>44615</v>
      </c>
      <c r="M419" s="387">
        <v>44623</v>
      </c>
      <c r="N419" s="391">
        <v>44820</v>
      </c>
      <c r="O419" s="299" t="s">
        <v>4217</v>
      </c>
      <c r="P419" s="388">
        <v>0.01</v>
      </c>
      <c r="Q419" s="420" t="s">
        <v>5086</v>
      </c>
      <c r="R419" s="417"/>
      <c r="S419" s="292" t="str">
        <f t="shared" si="43"/>
        <v>Não Qualificado</v>
      </c>
      <c r="T419" s="292" t="s">
        <v>220</v>
      </c>
      <c r="U419" s="292" t="s">
        <v>3908</v>
      </c>
      <c r="V419" s="292" t="s">
        <v>124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34</v>
      </c>
      <c r="B420" s="104" t="s">
        <v>5087</v>
      </c>
      <c r="C420" s="390" t="s">
        <v>5088</v>
      </c>
      <c r="D420" s="319">
        <v>5577</v>
      </c>
      <c r="E420" s="293" t="s">
        <v>19</v>
      </c>
      <c r="F420" s="293" t="s">
        <v>38</v>
      </c>
      <c r="G420" s="293" t="s">
        <v>39</v>
      </c>
      <c r="H420" s="293">
        <f>IFERROR(VLOOKUP(G420,'Cadastro de assessores'!A:B,2,FALSE),"Não Cadastrado")</f>
        <v>12344</v>
      </c>
      <c r="I420" s="293"/>
      <c r="J420" s="29" t="s">
        <v>3855</v>
      </c>
      <c r="K420" s="293" t="s">
        <v>227</v>
      </c>
      <c r="L420" s="423">
        <v>44760</v>
      </c>
      <c r="M420" s="423">
        <v>44764</v>
      </c>
      <c r="N420" s="299"/>
      <c r="O420" s="299" t="s">
        <v>3872</v>
      </c>
      <c r="P420" s="388">
        <v>1.2E-2</v>
      </c>
      <c r="Q420" s="168"/>
      <c r="R420" s="417"/>
      <c r="S420" s="292"/>
      <c r="T420" s="292" t="s">
        <v>220</v>
      </c>
      <c r="U420" s="299"/>
      <c r="V420" s="299" t="s">
        <v>31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34</v>
      </c>
      <c r="B421" s="104" t="s">
        <v>2351</v>
      </c>
      <c r="C421" s="390" t="s">
        <v>5089</v>
      </c>
      <c r="D421" s="422">
        <v>2284049</v>
      </c>
      <c r="E421" s="293" t="s">
        <v>19</v>
      </c>
      <c r="F421" s="293" t="s">
        <v>38</v>
      </c>
      <c r="G421" s="293" t="s">
        <v>39</v>
      </c>
      <c r="H421" s="293">
        <f>IFERROR(VLOOKUP(G421,'Cadastro de assessores'!A:B,2,FALSE),"Não Cadastrado")</f>
        <v>12344</v>
      </c>
      <c r="I421" s="293"/>
      <c r="J421" s="29" t="s">
        <v>3855</v>
      </c>
      <c r="K421" s="293" t="s">
        <v>227</v>
      </c>
      <c r="L421" s="423">
        <v>44636</v>
      </c>
      <c r="M421" s="423">
        <v>44645</v>
      </c>
      <c r="N421" s="299"/>
      <c r="O421" s="299" t="s">
        <v>3869</v>
      </c>
      <c r="P421" s="388">
        <v>7.0000000000000001E-3</v>
      </c>
      <c r="Q421" s="168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220</v>
      </c>
      <c r="U421" s="299" t="s">
        <v>4728</v>
      </c>
      <c r="V421" s="299" t="s">
        <v>38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34</v>
      </c>
      <c r="B422" s="104" t="s">
        <v>5090</v>
      </c>
      <c r="C422" s="390" t="s">
        <v>5091</v>
      </c>
      <c r="D422" s="299">
        <v>5603037</v>
      </c>
      <c r="E422" s="292" t="s">
        <v>2998</v>
      </c>
      <c r="F422" s="292" t="s">
        <v>38</v>
      </c>
      <c r="G422" s="299" t="s">
        <v>2998</v>
      </c>
      <c r="H422" s="299" t="str">
        <f>IFERROR(VLOOKUP(G422,'Cadastro de assessores'!A:B,2,FALSE),"Não Cadastrado")</f>
        <v>18986</v>
      </c>
      <c r="I422" s="299"/>
      <c r="J422" s="29" t="s">
        <v>218</v>
      </c>
      <c r="K422" s="476" t="s">
        <v>227</v>
      </c>
      <c r="L422" s="387">
        <v>44358</v>
      </c>
      <c r="M422" s="387">
        <v>44361</v>
      </c>
      <c r="N422" s="387">
        <v>44831</v>
      </c>
      <c r="O422" s="292" t="s">
        <v>3872</v>
      </c>
      <c r="P422" s="388">
        <v>1.2E-2</v>
      </c>
      <c r="Q422" s="168" t="s">
        <v>5092</v>
      </c>
      <c r="R422" s="417"/>
      <c r="S422" s="292" t="str">
        <f t="shared" si="44"/>
        <v/>
      </c>
      <c r="T422" s="292" t="s">
        <v>220</v>
      </c>
      <c r="U422" s="299" t="s">
        <v>4245</v>
      </c>
      <c r="V422" s="299" t="s">
        <v>38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34</v>
      </c>
      <c r="B423" s="104" t="s">
        <v>5093</v>
      </c>
      <c r="C423" s="390" t="s">
        <v>5094</v>
      </c>
      <c r="D423" s="292">
        <v>5646446</v>
      </c>
      <c r="E423" s="292" t="s">
        <v>110</v>
      </c>
      <c r="F423" s="292" t="s">
        <v>38</v>
      </c>
      <c r="G423" s="292" t="s">
        <v>2879</v>
      </c>
      <c r="H423" s="293">
        <f>IFERROR(VLOOKUP(G423,'Cadastro de assessores'!A:B,2,FALSE),"Não Cadastrado")</f>
        <v>12347</v>
      </c>
      <c r="I423" s="293"/>
      <c r="J423" s="29" t="s">
        <v>3855</v>
      </c>
      <c r="K423" s="293" t="s">
        <v>227</v>
      </c>
      <c r="L423" s="415">
        <v>44361</v>
      </c>
      <c r="M423" s="415">
        <v>44361</v>
      </c>
      <c r="N423" s="292"/>
      <c r="O423" s="292" t="s">
        <v>3872</v>
      </c>
      <c r="P423" s="388">
        <v>1.2E-2</v>
      </c>
      <c r="Q423" s="421" t="s">
        <v>5095</v>
      </c>
      <c r="R423" s="417"/>
      <c r="S423" s="292" t="str">
        <f t="shared" si="44"/>
        <v/>
      </c>
      <c r="T423" s="292" t="s">
        <v>220</v>
      </c>
      <c r="U423" s="299" t="s">
        <v>4276</v>
      </c>
      <c r="V423" s="299" t="s">
        <v>38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34</v>
      </c>
      <c r="B424" s="104" t="s">
        <v>3511</v>
      </c>
      <c r="C424" s="122" t="s">
        <v>5096</v>
      </c>
      <c r="D424" s="292">
        <v>3768368</v>
      </c>
      <c r="E424" s="293" t="s">
        <v>19</v>
      </c>
      <c r="F424" s="293" t="s">
        <v>38</v>
      </c>
      <c r="G424" s="293" t="s">
        <v>164</v>
      </c>
      <c r="H424" s="293" t="str">
        <f>IFERROR(VLOOKUP(G424,'Cadastro de assessores'!A:B,2,FALSE),"Não Cadastrado")</f>
        <v>18836</v>
      </c>
      <c r="I424" s="293"/>
      <c r="J424" s="29" t="s">
        <v>3855</v>
      </c>
      <c r="K424" s="293" t="s">
        <v>227</v>
      </c>
      <c r="L424" s="416">
        <v>44138</v>
      </c>
      <c r="M424" s="416">
        <v>44151</v>
      </c>
      <c r="N424" s="299"/>
      <c r="O424" s="299" t="s">
        <v>3909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220</v>
      </c>
      <c r="U424" s="292" t="s">
        <v>4116</v>
      </c>
      <c r="V424" s="292" t="s">
        <v>955</v>
      </c>
      <c r="W424" s="418" t="s">
        <v>3865</v>
      </c>
      <c r="X424" s="418" t="s">
        <v>3865</v>
      </c>
      <c r="Y424" s="418" t="s">
        <v>3865</v>
      </c>
      <c r="Z424" s="418" t="s">
        <v>3865</v>
      </c>
      <c r="AA424" s="418" t="s">
        <v>3865</v>
      </c>
      <c r="AB424" s="418" t="s">
        <v>3865</v>
      </c>
      <c r="AC424" s="418" t="s">
        <v>3865</v>
      </c>
      <c r="AD424" s="418" t="s">
        <v>3865</v>
      </c>
      <c r="AE424" s="418" t="s">
        <v>3865</v>
      </c>
      <c r="AF424" s="418" t="s">
        <v>3865</v>
      </c>
      <c r="AG424" s="418" t="s">
        <v>3865</v>
      </c>
      <c r="AH424" s="418" t="s">
        <v>3865</v>
      </c>
      <c r="AI424" s="418" t="s">
        <v>3865</v>
      </c>
      <c r="AJ424" s="418" t="s">
        <v>5097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34</v>
      </c>
      <c r="B425" s="104" t="s">
        <v>3511</v>
      </c>
      <c r="C425" s="122" t="s">
        <v>5096</v>
      </c>
      <c r="D425" s="292">
        <v>4587723</v>
      </c>
      <c r="E425" s="293" t="s">
        <v>19</v>
      </c>
      <c r="F425" s="293" t="s">
        <v>38</v>
      </c>
      <c r="G425" s="293" t="s">
        <v>164</v>
      </c>
      <c r="H425" s="293" t="str">
        <f>IFERROR(VLOOKUP(G425,'Cadastro de assessores'!A:B,2,FALSE),"Não Cadastrado")</f>
        <v>18836</v>
      </c>
      <c r="I425" s="293"/>
      <c r="J425" s="29" t="s">
        <v>3855</v>
      </c>
      <c r="K425" s="293" t="s">
        <v>227</v>
      </c>
      <c r="L425" s="416">
        <v>44151</v>
      </c>
      <c r="M425" s="416">
        <v>44151</v>
      </c>
      <c r="N425" s="292"/>
      <c r="O425" s="292" t="s">
        <v>3876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220</v>
      </c>
      <c r="U425" s="292" t="s">
        <v>4116</v>
      </c>
      <c r="V425" s="292" t="s">
        <v>955</v>
      </c>
      <c r="W425" s="418" t="s">
        <v>3865</v>
      </c>
      <c r="X425" s="418" t="s">
        <v>3865</v>
      </c>
      <c r="Y425" s="418" t="s">
        <v>3865</v>
      </c>
      <c r="Z425" s="418" t="s">
        <v>3865</v>
      </c>
      <c r="AA425" s="418" t="s">
        <v>3865</v>
      </c>
      <c r="AB425" s="418" t="s">
        <v>3865</v>
      </c>
      <c r="AC425" s="418" t="s">
        <v>3865</v>
      </c>
      <c r="AD425" s="418" t="s">
        <v>3865</v>
      </c>
      <c r="AE425" s="418" t="s">
        <v>3865</v>
      </c>
      <c r="AF425" s="418" t="s">
        <v>3865</v>
      </c>
      <c r="AG425" s="418" t="s">
        <v>3865</v>
      </c>
      <c r="AH425" s="418" t="s">
        <v>3865</v>
      </c>
      <c r="AI425" s="418" t="s">
        <v>3865</v>
      </c>
      <c r="AJ425" s="418" t="s">
        <v>5098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34</v>
      </c>
      <c r="B426" s="104" t="s">
        <v>5099</v>
      </c>
      <c r="C426" s="390" t="s">
        <v>5100</v>
      </c>
      <c r="D426" s="299">
        <v>5563710</v>
      </c>
      <c r="E426" s="292" t="s">
        <v>19</v>
      </c>
      <c r="F426" s="292" t="s">
        <v>124</v>
      </c>
      <c r="G426" s="292" t="s">
        <v>404</v>
      </c>
      <c r="H426" s="292" t="str">
        <f>IFERROR(VLOOKUP(G426,'Cadastro de assessores'!A:B,2,FALSE),"Não Cadastrado")</f>
        <v>18009</v>
      </c>
      <c r="I426" s="292"/>
      <c r="J426" s="29" t="s">
        <v>218</v>
      </c>
      <c r="K426" s="292" t="s">
        <v>3861</v>
      </c>
      <c r="L426" s="387">
        <v>44362</v>
      </c>
      <c r="M426" s="387">
        <v>44362</v>
      </c>
      <c r="N426" s="391">
        <v>44714</v>
      </c>
      <c r="O426" s="299" t="s">
        <v>3856</v>
      </c>
      <c r="P426" s="388">
        <v>0.02</v>
      </c>
      <c r="Q426" s="420" t="s">
        <v>4830</v>
      </c>
      <c r="R426" s="417"/>
      <c r="S426" s="292" t="str">
        <f t="shared" si="44"/>
        <v>Não Qualificado</v>
      </c>
      <c r="T426" s="292" t="s">
        <v>220</v>
      </c>
      <c r="U426" s="292" t="s">
        <v>3913</v>
      </c>
      <c r="V426" s="292" t="s">
        <v>112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3007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34</v>
      </c>
      <c r="B427" s="104" t="s">
        <v>5101</v>
      </c>
      <c r="C427" s="122" t="s">
        <v>5102</v>
      </c>
      <c r="D427" s="292">
        <v>5709377</v>
      </c>
      <c r="E427" s="292" t="s">
        <v>19</v>
      </c>
      <c r="F427" s="292" t="s">
        <v>38</v>
      </c>
      <c r="G427" s="292" t="s">
        <v>5103</v>
      </c>
      <c r="H427" s="292" t="str">
        <f>IFERROR(VLOOKUP(G427,'Cadastro de assessores'!A:B,2,FALSE),"Não Cadastrado")</f>
        <v>17109</v>
      </c>
      <c r="I427" s="292"/>
      <c r="J427" s="29" t="s">
        <v>218</v>
      </c>
      <c r="K427" s="292" t="s">
        <v>3861</v>
      </c>
      <c r="L427" s="292" t="s">
        <v>3220</v>
      </c>
      <c r="M427" s="292" t="s">
        <v>3220</v>
      </c>
      <c r="N427" s="387">
        <v>44384</v>
      </c>
      <c r="O427" s="292" t="s">
        <v>3872</v>
      </c>
      <c r="P427" s="388">
        <v>1.2E-2</v>
      </c>
      <c r="Q427" s="420" t="s">
        <v>5104</v>
      </c>
      <c r="R427" s="417"/>
      <c r="S427" s="292" t="str">
        <f t="shared" si="44"/>
        <v>Não Qualificado</v>
      </c>
      <c r="T427" s="292" t="s">
        <v>220</v>
      </c>
      <c r="U427" s="292"/>
      <c r="V427" s="292" t="s">
        <v>3220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3007</v>
      </c>
      <c r="BE427" s="339" t="s">
        <v>3007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34</v>
      </c>
      <c r="B428" s="104" t="s">
        <v>5105</v>
      </c>
      <c r="C428" s="390" t="s">
        <v>5106</v>
      </c>
      <c r="D428" s="299">
        <v>2545354</v>
      </c>
      <c r="E428" s="293" t="s">
        <v>19</v>
      </c>
      <c r="F428" s="293" t="s">
        <v>124</v>
      </c>
      <c r="G428" s="293" t="s">
        <v>404</v>
      </c>
      <c r="H428" s="293" t="str">
        <f>IFERROR(VLOOKUP(G428,'Cadastro de assessores'!A:B,2,FALSE),"Não Cadastrado")</f>
        <v>18009</v>
      </c>
      <c r="I428" s="293"/>
      <c r="J428" s="29" t="s">
        <v>3855</v>
      </c>
      <c r="K428" s="299" t="s">
        <v>227</v>
      </c>
      <c r="L428" s="477">
        <v>44355</v>
      </c>
      <c r="M428" s="477">
        <v>44355</v>
      </c>
      <c r="N428" s="458"/>
      <c r="O428" s="292" t="s">
        <v>3862</v>
      </c>
      <c r="P428" s="388">
        <v>1.4999999999999999E-2</v>
      </c>
      <c r="Q428" s="168"/>
      <c r="R428" s="417"/>
      <c r="S428" s="292" t="str">
        <f t="shared" si="44"/>
        <v>Não Qualificado</v>
      </c>
      <c r="T428" s="292" t="s">
        <v>220</v>
      </c>
      <c r="U428" s="299" t="s">
        <v>4161</v>
      </c>
      <c r="V428" s="299" t="s">
        <v>112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34</v>
      </c>
      <c r="B429" s="104" t="s">
        <v>2399</v>
      </c>
      <c r="C429" s="441" t="s">
        <v>5107</v>
      </c>
      <c r="D429" s="422">
        <v>2751241</v>
      </c>
      <c r="E429" s="293" t="s">
        <v>19</v>
      </c>
      <c r="F429" s="293" t="s">
        <v>124</v>
      </c>
      <c r="G429" s="293" t="s">
        <v>238</v>
      </c>
      <c r="H429" s="293">
        <f>IFERROR(VLOOKUP(G429,'Cadastro de assessores'!A:B,2,FALSE),"Não Cadastrado")</f>
        <v>12331</v>
      </c>
      <c r="I429" s="293"/>
      <c r="J429" s="29" t="s">
        <v>227</v>
      </c>
      <c r="K429" s="299"/>
      <c r="L429" s="478"/>
      <c r="M429" s="478">
        <v>44851</v>
      </c>
      <c r="N429" s="462"/>
      <c r="O429" s="293" t="s">
        <v>3862</v>
      </c>
      <c r="P429" s="428">
        <v>1.4999999999999999E-2</v>
      </c>
      <c r="Q429" s="479" t="s">
        <v>5108</v>
      </c>
      <c r="R429" s="417"/>
      <c r="S429" s="292"/>
      <c r="T429" s="292"/>
      <c r="U429" s="292"/>
      <c r="V429" s="292" t="s">
        <v>124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34</v>
      </c>
      <c r="B430" s="104" t="s">
        <v>2406</v>
      </c>
      <c r="C430" s="441" t="s">
        <v>2404</v>
      </c>
      <c r="D430" s="422">
        <v>6029791</v>
      </c>
      <c r="E430" s="293" t="s">
        <v>19</v>
      </c>
      <c r="F430" s="293" t="s">
        <v>124</v>
      </c>
      <c r="G430" s="293" t="s">
        <v>244</v>
      </c>
      <c r="H430" s="293" t="str">
        <f>IFERROR(VLOOKUP(G430,'Cadastro de assessores'!A:B,2,FALSE),"Não Cadastrado")</f>
        <v>18890</v>
      </c>
      <c r="I430" s="293"/>
      <c r="J430" s="29" t="s">
        <v>3855</v>
      </c>
      <c r="K430" s="299" t="s">
        <v>227</v>
      </c>
      <c r="L430" s="391">
        <v>44600</v>
      </c>
      <c r="M430" s="391">
        <v>44605</v>
      </c>
      <c r="N430" s="293"/>
      <c r="O430" s="293" t="s">
        <v>3869</v>
      </c>
      <c r="P430" s="428">
        <v>7.0000000000000001E-3</v>
      </c>
      <c r="Q430" s="168" t="s">
        <v>3975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220</v>
      </c>
      <c r="U430" s="292" t="s">
        <v>3908</v>
      </c>
      <c r="V430" s="292" t="s">
        <v>124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34</v>
      </c>
      <c r="B431" s="104" t="s">
        <v>2412</v>
      </c>
      <c r="C431" s="122" t="s">
        <v>5109</v>
      </c>
      <c r="D431" s="292">
        <v>8698050</v>
      </c>
      <c r="E431" s="292" t="s">
        <v>19</v>
      </c>
      <c r="F431" s="292" t="s">
        <v>124</v>
      </c>
      <c r="G431" s="292" t="s">
        <v>354</v>
      </c>
      <c r="H431" s="292" t="s">
        <v>5110</v>
      </c>
      <c r="I431" s="292"/>
      <c r="J431" s="29" t="s">
        <v>3855</v>
      </c>
      <c r="K431" s="292" t="s">
        <v>227</v>
      </c>
      <c r="L431" s="387">
        <v>44715</v>
      </c>
      <c r="M431" s="387">
        <v>44719</v>
      </c>
      <c r="N431" s="387"/>
      <c r="O431" s="292" t="s">
        <v>4532</v>
      </c>
      <c r="P431" s="388">
        <v>1.2E-2</v>
      </c>
      <c r="Q431" s="168" t="s">
        <v>5111</v>
      </c>
      <c r="R431" s="417"/>
      <c r="S431" s="292"/>
      <c r="T431" s="292" t="s">
        <v>220</v>
      </c>
      <c r="U431" s="292" t="s">
        <v>4034</v>
      </c>
      <c r="V431" s="292" t="s">
        <v>124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3007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34</v>
      </c>
      <c r="B432" s="104" t="s">
        <v>2419</v>
      </c>
      <c r="C432" s="433" t="s">
        <v>5112</v>
      </c>
      <c r="D432" s="434">
        <v>495561</v>
      </c>
      <c r="E432" s="292" t="s">
        <v>19</v>
      </c>
      <c r="F432" s="292" t="s">
        <v>38</v>
      </c>
      <c r="G432" s="292" t="s">
        <v>99</v>
      </c>
      <c r="H432" s="292"/>
      <c r="I432" s="292"/>
      <c r="J432" s="29" t="s">
        <v>227</v>
      </c>
      <c r="K432" s="292"/>
      <c r="L432" s="419"/>
      <c r="M432" s="419">
        <v>44918</v>
      </c>
      <c r="N432" s="387"/>
      <c r="O432" s="292" t="s">
        <v>3872</v>
      </c>
      <c r="P432" s="388">
        <v>8.0000000000000002E-3</v>
      </c>
      <c r="Q432" s="481" t="s">
        <v>5113</v>
      </c>
      <c r="R432" s="417"/>
      <c r="S432" s="292"/>
      <c r="T432" s="292"/>
      <c r="U432" s="292"/>
      <c r="V432" s="292" t="s">
        <v>38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34</v>
      </c>
      <c r="B433" s="104" t="s">
        <v>5114</v>
      </c>
      <c r="C433" s="122" t="s">
        <v>5115</v>
      </c>
      <c r="D433" s="292">
        <v>3520517</v>
      </c>
      <c r="E433" s="292" t="s">
        <v>2998</v>
      </c>
      <c r="F433" s="292" t="s">
        <v>38</v>
      </c>
      <c r="G433" s="292" t="s">
        <v>2998</v>
      </c>
      <c r="H433" s="292" t="str">
        <f>IFERROR(VLOOKUP(G433,'Cadastro de assessores'!A:B,2,FALSE),"Não Cadastrado")</f>
        <v>18986</v>
      </c>
      <c r="I433" s="292"/>
      <c r="J433" s="29" t="s">
        <v>218</v>
      </c>
      <c r="K433" s="292" t="s">
        <v>3861</v>
      </c>
      <c r="L433" s="419">
        <v>43749</v>
      </c>
      <c r="M433" s="419">
        <v>43749</v>
      </c>
      <c r="N433" s="387">
        <v>44305</v>
      </c>
      <c r="O433" s="292" t="s">
        <v>4255</v>
      </c>
      <c r="P433" s="388">
        <v>0.01</v>
      </c>
      <c r="Q433" s="168" t="s">
        <v>5116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220</v>
      </c>
      <c r="U433" s="292" t="s">
        <v>3996</v>
      </c>
      <c r="V433" s="292" t="s">
        <v>38</v>
      </c>
      <c r="W433" s="418" t="s">
        <v>5117</v>
      </c>
      <c r="X433" s="418"/>
      <c r="Y433" s="418" t="s">
        <v>5118</v>
      </c>
      <c r="Z433" s="418" t="s">
        <v>5119</v>
      </c>
      <c r="AA433" s="418" t="s">
        <v>5120</v>
      </c>
      <c r="AB433" s="418" t="s">
        <v>5121</v>
      </c>
      <c r="AC433" s="418" t="s">
        <v>5122</v>
      </c>
      <c r="AD433" s="418" t="s">
        <v>5123</v>
      </c>
      <c r="AE433" s="418" t="s">
        <v>5124</v>
      </c>
      <c r="AF433" s="418" t="s">
        <v>5125</v>
      </c>
      <c r="AG433" s="418" t="s">
        <v>5126</v>
      </c>
      <c r="AH433" s="418" t="s">
        <v>5127</v>
      </c>
      <c r="AI433" s="418" t="s">
        <v>5128</v>
      </c>
      <c r="AJ433" s="418" t="s">
        <v>5129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3007</v>
      </c>
      <c r="BE433" s="339" t="s">
        <v>3007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34</v>
      </c>
      <c r="B434" s="104" t="s">
        <v>2433</v>
      </c>
      <c r="C434" s="441" t="s">
        <v>5130</v>
      </c>
      <c r="D434" s="293">
        <v>6579987</v>
      </c>
      <c r="E434" s="293" t="s">
        <v>19</v>
      </c>
      <c r="F434" s="293" t="s">
        <v>124</v>
      </c>
      <c r="G434" s="293" t="s">
        <v>404</v>
      </c>
      <c r="H434" s="293" t="str">
        <f>IFERROR(VLOOKUP(G434,'Cadastro de assessores'!A:B,2,FALSE),"Não Cadastrado")</f>
        <v>18009</v>
      </c>
      <c r="I434" s="293"/>
      <c r="J434" s="29" t="s">
        <v>218</v>
      </c>
      <c r="K434" s="293" t="s">
        <v>227</v>
      </c>
      <c r="L434" s="415">
        <v>44452</v>
      </c>
      <c r="M434" s="415">
        <v>44469</v>
      </c>
      <c r="N434" s="391">
        <v>44960</v>
      </c>
      <c r="O434" s="299" t="s">
        <v>3856</v>
      </c>
      <c r="P434" s="428">
        <v>0.02</v>
      </c>
      <c r="Q434" s="168" t="s">
        <v>5131</v>
      </c>
      <c r="R434" s="417"/>
      <c r="S434" s="292" t="str">
        <f t="shared" si="45"/>
        <v/>
      </c>
      <c r="T434" s="292" t="s">
        <v>220</v>
      </c>
      <c r="U434" s="292" t="s">
        <v>4000</v>
      </c>
      <c r="V434" s="292" t="s">
        <v>38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34</v>
      </c>
      <c r="B435" s="104" t="s">
        <v>2437</v>
      </c>
      <c r="C435" s="122" t="s">
        <v>5132</v>
      </c>
      <c r="D435" s="292">
        <v>306126</v>
      </c>
      <c r="E435" s="293" t="s">
        <v>2998</v>
      </c>
      <c r="F435" s="293" t="s">
        <v>38</v>
      </c>
      <c r="G435" s="293" t="s">
        <v>2998</v>
      </c>
      <c r="H435" s="293" t="str">
        <f>IFERROR(VLOOKUP(G435,'Cadastro de assessores'!A:B,2,FALSE),"Não Cadastrado")</f>
        <v>18986</v>
      </c>
      <c r="I435" s="293"/>
      <c r="J435" s="29" t="s">
        <v>3855</v>
      </c>
      <c r="K435" s="293" t="s">
        <v>227</v>
      </c>
      <c r="L435" s="415">
        <v>44172</v>
      </c>
      <c r="M435" s="415">
        <v>44210</v>
      </c>
      <c r="N435" s="299"/>
      <c r="O435" s="299" t="s">
        <v>3856</v>
      </c>
      <c r="P435" s="428">
        <v>0.02</v>
      </c>
      <c r="Q435" s="420"/>
      <c r="R435" s="417"/>
      <c r="S435" s="292" t="str">
        <f t="shared" si="45"/>
        <v/>
      </c>
      <c r="T435" s="292" t="s">
        <v>220</v>
      </c>
      <c r="U435" s="292" t="s">
        <v>3864</v>
      </c>
      <c r="V435" s="292" t="s">
        <v>38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34</v>
      </c>
      <c r="B436" s="104" t="s">
        <v>2455</v>
      </c>
      <c r="C436" s="390" t="s">
        <v>5133</v>
      </c>
      <c r="D436" s="299">
        <v>2997463</v>
      </c>
      <c r="E436" s="293" t="s">
        <v>19</v>
      </c>
      <c r="F436" s="293" t="s">
        <v>38</v>
      </c>
      <c r="G436" s="293" t="s">
        <v>99</v>
      </c>
      <c r="H436" s="293">
        <f>IFERROR(VLOOKUP(G436,'Cadastro de assessores'!A:B,2,FALSE),"Não Cadastrado")</f>
        <v>12332</v>
      </c>
      <c r="I436" s="293"/>
      <c r="J436" s="29" t="s">
        <v>3855</v>
      </c>
      <c r="K436" s="299" t="s">
        <v>227</v>
      </c>
      <c r="L436" s="415">
        <v>44496</v>
      </c>
      <c r="M436" s="415">
        <v>44503</v>
      </c>
      <c r="N436" s="299"/>
      <c r="O436" s="299" t="s">
        <v>3869</v>
      </c>
      <c r="P436" s="388">
        <v>7.0000000000000001E-3</v>
      </c>
      <c r="Q436" s="168"/>
      <c r="R436" s="417"/>
      <c r="S436" s="292" t="str">
        <f t="shared" si="45"/>
        <v/>
      </c>
      <c r="T436" s="292" t="s">
        <v>220</v>
      </c>
      <c r="U436" s="299" t="s">
        <v>3899</v>
      </c>
      <c r="V436" s="292" t="s">
        <v>38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34</v>
      </c>
      <c r="B437" s="104" t="s">
        <v>2455</v>
      </c>
      <c r="C437" s="390" t="s">
        <v>5133</v>
      </c>
      <c r="D437" s="293">
        <v>9129986</v>
      </c>
      <c r="E437" s="293" t="s">
        <v>19</v>
      </c>
      <c r="F437" s="293" t="s">
        <v>38</v>
      </c>
      <c r="G437" s="293" t="s">
        <v>99</v>
      </c>
      <c r="H437" s="293">
        <f>IFERROR(VLOOKUP(G437,'Cadastro de assessores'!A:B,2,FALSE),"Não Cadastrado")</f>
        <v>12332</v>
      </c>
      <c r="I437" s="293"/>
      <c r="J437" s="29" t="s">
        <v>3855</v>
      </c>
      <c r="K437" s="292" t="s">
        <v>239</v>
      </c>
      <c r="L437" s="415">
        <v>44817</v>
      </c>
      <c r="M437" s="415">
        <v>44825</v>
      </c>
      <c r="N437" s="292"/>
      <c r="O437" s="292" t="s">
        <v>3876</v>
      </c>
      <c r="P437" s="428">
        <v>2.5000000000000001E-2</v>
      </c>
      <c r="Q437" s="304"/>
      <c r="R437" s="417"/>
      <c r="S437" s="292"/>
      <c r="T437" s="292"/>
      <c r="U437" s="292"/>
      <c r="V437" s="292" t="s">
        <v>3220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34</v>
      </c>
      <c r="B438" s="104" t="s">
        <v>5134</v>
      </c>
      <c r="C438" s="122" t="s">
        <v>5135</v>
      </c>
      <c r="D438" s="293">
        <v>4837612</v>
      </c>
      <c r="E438" s="293" t="s">
        <v>110</v>
      </c>
      <c r="F438" s="293" t="s">
        <v>38</v>
      </c>
      <c r="G438" s="293" t="s">
        <v>413</v>
      </c>
      <c r="H438" s="293" t="str">
        <f>IFERROR(VLOOKUP(G438,'Cadastro de assessores'!A:B,2,FALSE),"Não Cadastrado")</f>
        <v>17896</v>
      </c>
      <c r="I438" s="293"/>
      <c r="J438" s="29" t="s">
        <v>218</v>
      </c>
      <c r="K438" s="293" t="s">
        <v>227</v>
      </c>
      <c r="L438" s="415">
        <v>44232</v>
      </c>
      <c r="M438" s="415">
        <v>44250</v>
      </c>
      <c r="N438" s="387">
        <v>44984</v>
      </c>
      <c r="O438" s="292" t="s">
        <v>3862</v>
      </c>
      <c r="P438" s="428">
        <v>1.4999999999999999E-2</v>
      </c>
      <c r="Q438" s="304" t="s">
        <v>5136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220</v>
      </c>
      <c r="U438" s="292" t="s">
        <v>4000</v>
      </c>
      <c r="V438" s="292" t="s">
        <v>38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34</v>
      </c>
      <c r="B439" s="104" t="s">
        <v>5137</v>
      </c>
      <c r="C439" s="122" t="s">
        <v>5138</v>
      </c>
      <c r="D439" s="292">
        <v>4617147</v>
      </c>
      <c r="E439" s="292" t="s">
        <v>19</v>
      </c>
      <c r="F439" s="292" t="s">
        <v>38</v>
      </c>
      <c r="G439" s="292" t="s">
        <v>3860</v>
      </c>
      <c r="H439" s="292" t="str">
        <f>IFERROR(VLOOKUP(G439,'Cadastro de assessores'!A:B,2,FALSE),"Não Cadastrado")</f>
        <v>17679</v>
      </c>
      <c r="I439" s="292"/>
      <c r="J439" s="29" t="s">
        <v>218</v>
      </c>
      <c r="K439" s="292" t="s">
        <v>3861</v>
      </c>
      <c r="L439" s="387">
        <v>44166</v>
      </c>
      <c r="M439" s="387">
        <v>44166</v>
      </c>
      <c r="N439" s="387">
        <v>44390</v>
      </c>
      <c r="O439" s="292" t="s">
        <v>3862</v>
      </c>
      <c r="P439" s="388">
        <v>1.4999999999999999E-2</v>
      </c>
      <c r="Q439" s="420" t="s">
        <v>5139</v>
      </c>
      <c r="R439" s="417"/>
      <c r="S439" s="292" t="str">
        <f t="shared" si="46"/>
        <v>Não Qualificado</v>
      </c>
      <c r="T439" s="292" t="s">
        <v>220</v>
      </c>
      <c r="U439" s="292" t="s">
        <v>4116</v>
      </c>
      <c r="V439" s="292" t="s">
        <v>955</v>
      </c>
      <c r="W439" s="418" t="s">
        <v>3865</v>
      </c>
      <c r="X439" s="418" t="s">
        <v>3865</v>
      </c>
      <c r="Y439" s="418" t="s">
        <v>3865</v>
      </c>
      <c r="Z439" s="418" t="s">
        <v>3865</v>
      </c>
      <c r="AA439" s="418" t="s">
        <v>3865</v>
      </c>
      <c r="AB439" s="418" t="s">
        <v>3865</v>
      </c>
      <c r="AC439" s="418" t="s">
        <v>3865</v>
      </c>
      <c r="AD439" s="418" t="s">
        <v>3865</v>
      </c>
      <c r="AE439" s="418" t="s">
        <v>3865</v>
      </c>
      <c r="AF439" s="418" t="s">
        <v>3865</v>
      </c>
      <c r="AG439" s="418" t="s">
        <v>3865</v>
      </c>
      <c r="AH439" s="418" t="s">
        <v>3865</v>
      </c>
      <c r="AI439" s="418" t="s">
        <v>3865</v>
      </c>
      <c r="AJ439" s="418" t="s">
        <v>3865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3007</v>
      </c>
      <c r="BE439" s="339" t="s">
        <v>3007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34</v>
      </c>
      <c r="B440" s="104" t="s">
        <v>5140</v>
      </c>
      <c r="C440" s="390" t="s">
        <v>5141</v>
      </c>
      <c r="D440" s="299">
        <v>355180</v>
      </c>
      <c r="E440" s="292" t="s">
        <v>19</v>
      </c>
      <c r="F440" s="292" t="s">
        <v>124</v>
      </c>
      <c r="G440" s="292" t="s">
        <v>404</v>
      </c>
      <c r="H440" s="292" t="str">
        <f>IFERROR(VLOOKUP(G440,'Cadastro de assessores'!A:B,2,FALSE),"Não Cadastrado")</f>
        <v>18009</v>
      </c>
      <c r="I440" s="292"/>
      <c r="J440" s="29" t="s">
        <v>218</v>
      </c>
      <c r="K440" s="292" t="s">
        <v>3861</v>
      </c>
      <c r="L440" s="387">
        <v>44362</v>
      </c>
      <c r="M440" s="387">
        <v>44362</v>
      </c>
      <c r="N440" s="447">
        <v>44489</v>
      </c>
      <c r="O440" s="299" t="s">
        <v>3856</v>
      </c>
      <c r="P440" s="388">
        <v>0.02</v>
      </c>
      <c r="Q440" s="420" t="s">
        <v>5142</v>
      </c>
      <c r="R440" s="417"/>
      <c r="S440" s="292" t="str">
        <f t="shared" si="46"/>
        <v>Não Qualificado</v>
      </c>
      <c r="T440" s="292" t="s">
        <v>220</v>
      </c>
      <c r="U440" s="299" t="s">
        <v>4618</v>
      </c>
      <c r="V440" s="299" t="s">
        <v>31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3007</v>
      </c>
      <c r="BE440" s="339" t="s">
        <v>3007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34</v>
      </c>
      <c r="B441" s="104" t="s">
        <v>5143</v>
      </c>
      <c r="C441" s="122" t="s">
        <v>5144</v>
      </c>
      <c r="D441" s="293">
        <v>396107</v>
      </c>
      <c r="E441" s="293" t="s">
        <v>2998</v>
      </c>
      <c r="F441" s="293" t="s">
        <v>38</v>
      </c>
      <c r="G441" s="293" t="s">
        <v>2998</v>
      </c>
      <c r="H441" s="293" t="str">
        <f>IFERROR(VLOOKUP(G441,'Cadastro de assessores'!A:B,2,FALSE),"Não Cadastrado")</f>
        <v>18986</v>
      </c>
      <c r="I441" s="293"/>
      <c r="J441" s="29" t="s">
        <v>227</v>
      </c>
      <c r="K441" s="293" t="s">
        <v>227</v>
      </c>
      <c r="L441" s="415">
        <v>44193</v>
      </c>
      <c r="M441" s="415">
        <v>44250</v>
      </c>
      <c r="N441" s="292"/>
      <c r="O441" s="292" t="s">
        <v>3862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220</v>
      </c>
      <c r="U441" s="292" t="s">
        <v>4034</v>
      </c>
      <c r="V441" s="292" t="s">
        <v>124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34</v>
      </c>
      <c r="B442" s="104" t="s">
        <v>5145</v>
      </c>
      <c r="C442" s="122" t="s">
        <v>5146</v>
      </c>
      <c r="D442" s="292">
        <v>4836917</v>
      </c>
      <c r="E442" s="292" t="s">
        <v>2998</v>
      </c>
      <c r="F442" s="292" t="s">
        <v>38</v>
      </c>
      <c r="G442" s="292" t="s">
        <v>2998</v>
      </c>
      <c r="H442" s="292" t="str">
        <f>IFERROR(VLOOKUP(G442,'Cadastro de assessores'!A:B,2,FALSE),"Não Cadastrado")</f>
        <v>18986</v>
      </c>
      <c r="I442" s="292"/>
      <c r="J442" s="29" t="s">
        <v>218</v>
      </c>
      <c r="K442" s="292" t="s">
        <v>3861</v>
      </c>
      <c r="L442" s="387">
        <v>44244</v>
      </c>
      <c r="M442" s="387">
        <v>44244</v>
      </c>
      <c r="N442" s="387">
        <v>44270</v>
      </c>
      <c r="O442" s="292" t="s">
        <v>3862</v>
      </c>
      <c r="P442" s="388">
        <v>1.4999999999999999E-2</v>
      </c>
      <c r="Q442" s="420" t="s">
        <v>4540</v>
      </c>
      <c r="R442" s="417"/>
      <c r="S442" s="292" t="str">
        <f t="shared" si="46"/>
        <v/>
      </c>
      <c r="T442" s="292" t="s">
        <v>220</v>
      </c>
      <c r="U442" s="299" t="s">
        <v>4276</v>
      </c>
      <c r="V442" s="299" t="s">
        <v>38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3007</v>
      </c>
      <c r="BE442" s="339" t="s">
        <v>3007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34</v>
      </c>
      <c r="B443" s="104" t="s">
        <v>5147</v>
      </c>
      <c r="C443" s="122" t="s">
        <v>5148</v>
      </c>
      <c r="D443" s="292">
        <v>4425136</v>
      </c>
      <c r="E443" s="292" t="s">
        <v>19</v>
      </c>
      <c r="F443" s="292" t="s">
        <v>38</v>
      </c>
      <c r="G443" s="292" t="s">
        <v>3860</v>
      </c>
      <c r="H443" s="292" t="str">
        <f>IFERROR(VLOOKUP(G443,'Cadastro de assessores'!A:B,2,FALSE),"Não Cadastrado")</f>
        <v>17679</v>
      </c>
      <c r="I443" s="292"/>
      <c r="J443" s="29" t="s">
        <v>218</v>
      </c>
      <c r="K443" s="292" t="s">
        <v>3861</v>
      </c>
      <c r="L443" s="387">
        <v>44096</v>
      </c>
      <c r="M443" s="387">
        <v>44096</v>
      </c>
      <c r="N443" s="387">
        <v>44448</v>
      </c>
      <c r="O443" s="292" t="s">
        <v>3862</v>
      </c>
      <c r="P443" s="388">
        <v>1.4999999999999999E-2</v>
      </c>
      <c r="Q443" s="420" t="s">
        <v>5149</v>
      </c>
      <c r="R443" s="417"/>
      <c r="S443" s="292" t="str">
        <f t="shared" si="46"/>
        <v/>
      </c>
      <c r="T443" s="292" t="s">
        <v>220</v>
      </c>
      <c r="U443" s="292" t="s">
        <v>3890</v>
      </c>
      <c r="V443" s="292" t="s">
        <v>38</v>
      </c>
      <c r="W443" s="418" t="s">
        <v>3865</v>
      </c>
      <c r="X443" s="418" t="s">
        <v>3865</v>
      </c>
      <c r="Y443" s="418" t="s">
        <v>3865</v>
      </c>
      <c r="Z443" s="418" t="s">
        <v>3865</v>
      </c>
      <c r="AA443" s="418" t="s">
        <v>3865</v>
      </c>
      <c r="AB443" s="418" t="s">
        <v>3865</v>
      </c>
      <c r="AC443" s="418" t="s">
        <v>3865</v>
      </c>
      <c r="AD443" s="418" t="s">
        <v>3865</v>
      </c>
      <c r="AE443" s="418" t="s">
        <v>3865</v>
      </c>
      <c r="AF443" s="418" t="s">
        <v>3865</v>
      </c>
      <c r="AG443" s="418" t="s">
        <v>3865</v>
      </c>
      <c r="AH443" s="418" t="s">
        <v>5150</v>
      </c>
      <c r="AI443" s="418" t="s">
        <v>5151</v>
      </c>
      <c r="AJ443" s="418" t="s">
        <v>5152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3007</v>
      </c>
      <c r="BE443" s="339" t="s">
        <v>3007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34</v>
      </c>
      <c r="B444" s="104" t="s">
        <v>5153</v>
      </c>
      <c r="C444" s="122" t="s">
        <v>5154</v>
      </c>
      <c r="D444" s="292">
        <v>4655754</v>
      </c>
      <c r="E444" s="293" t="s">
        <v>110</v>
      </c>
      <c r="F444" s="293" t="s">
        <v>38</v>
      </c>
      <c r="G444" s="293" t="s">
        <v>4539</v>
      </c>
      <c r="H444" s="293" t="str">
        <f>IFERROR(VLOOKUP(G444,'Cadastro de assessores'!A:B,2,FALSE),"Não Cadastrado")</f>
        <v>14244</v>
      </c>
      <c r="I444" s="293"/>
      <c r="J444" s="29" t="s">
        <v>3855</v>
      </c>
      <c r="K444" s="293" t="s">
        <v>227</v>
      </c>
      <c r="L444" s="416">
        <v>44173</v>
      </c>
      <c r="M444" s="416">
        <v>44180</v>
      </c>
      <c r="N444" s="292"/>
      <c r="O444" s="292" t="s">
        <v>3862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220</v>
      </c>
      <c r="U444" s="292" t="s">
        <v>3996</v>
      </c>
      <c r="V444" s="292" t="s">
        <v>38</v>
      </c>
      <c r="W444" s="418" t="s">
        <v>3865</v>
      </c>
      <c r="X444" s="418" t="s">
        <v>3865</v>
      </c>
      <c r="Y444" s="418" t="s">
        <v>3865</v>
      </c>
      <c r="Z444" s="418" t="s">
        <v>3865</v>
      </c>
      <c r="AA444" s="418" t="s">
        <v>3865</v>
      </c>
      <c r="AB444" s="418" t="s">
        <v>3865</v>
      </c>
      <c r="AC444" s="418" t="s">
        <v>3865</v>
      </c>
      <c r="AD444" s="418" t="s">
        <v>3865</v>
      </c>
      <c r="AE444" s="418" t="s">
        <v>3865</v>
      </c>
      <c r="AF444" s="418" t="s">
        <v>3865</v>
      </c>
      <c r="AG444" s="418" t="s">
        <v>3865</v>
      </c>
      <c r="AH444" s="418" t="s">
        <v>3865</v>
      </c>
      <c r="AI444" s="418" t="s">
        <v>3865</v>
      </c>
      <c r="AJ444" s="418" t="s">
        <v>3865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34</v>
      </c>
      <c r="B445" s="104" t="s">
        <v>5155</v>
      </c>
      <c r="C445" s="122" t="s">
        <v>5156</v>
      </c>
      <c r="D445" s="292">
        <v>7782720</v>
      </c>
      <c r="E445" s="293" t="s">
        <v>110</v>
      </c>
      <c r="F445" s="293" t="s">
        <v>38</v>
      </c>
      <c r="G445" s="293" t="s">
        <v>4334</v>
      </c>
      <c r="H445" s="293">
        <f>IFERROR(VLOOKUP(G445,'Cadastro de assessores'!A:B,2,FALSE),"Não Cadastrado")</f>
        <v>12330</v>
      </c>
      <c r="I445" s="293"/>
      <c r="J445" s="29" t="s">
        <v>3855</v>
      </c>
      <c r="K445" s="293" t="s">
        <v>227</v>
      </c>
      <c r="L445" s="423">
        <v>44588</v>
      </c>
      <c r="M445" s="423">
        <v>44595</v>
      </c>
      <c r="N445" s="292"/>
      <c r="O445" s="292" t="s">
        <v>3869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220</v>
      </c>
      <c r="U445" s="292" t="s">
        <v>3990</v>
      </c>
      <c r="V445" s="292" t="s">
        <v>38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34</v>
      </c>
      <c r="B446" s="104" t="s">
        <v>2477</v>
      </c>
      <c r="C446" s="122" t="s">
        <v>5157</v>
      </c>
      <c r="D446" s="292">
        <v>475798</v>
      </c>
      <c r="E446" s="292" t="s">
        <v>19</v>
      </c>
      <c r="F446" s="292" t="s">
        <v>124</v>
      </c>
      <c r="G446" s="292" t="s">
        <v>238</v>
      </c>
      <c r="H446" s="299">
        <v>12331</v>
      </c>
      <c r="I446" s="299"/>
      <c r="J446" s="29" t="s">
        <v>3855</v>
      </c>
      <c r="K446" s="292" t="s">
        <v>227</v>
      </c>
      <c r="L446" s="423">
        <v>44715</v>
      </c>
      <c r="M446" s="423">
        <v>44715</v>
      </c>
      <c r="N446" s="387"/>
      <c r="O446" s="292" t="s">
        <v>3872</v>
      </c>
      <c r="P446" s="388">
        <v>1.2E-2</v>
      </c>
      <c r="Q446" s="420" t="s">
        <v>4151</v>
      </c>
      <c r="R446" s="417"/>
      <c r="S446" s="292"/>
      <c r="T446" s="292" t="s">
        <v>220</v>
      </c>
      <c r="U446" s="292" t="s">
        <v>3908</v>
      </c>
      <c r="V446" s="292" t="s">
        <v>124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3007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34</v>
      </c>
      <c r="B447" s="104" t="s">
        <v>5158</v>
      </c>
      <c r="C447" s="122" t="s">
        <v>5159</v>
      </c>
      <c r="D447" s="292">
        <v>4493392</v>
      </c>
      <c r="E447" s="292" t="s">
        <v>19</v>
      </c>
      <c r="F447" s="292" t="s">
        <v>38</v>
      </c>
      <c r="G447" s="292" t="s">
        <v>3860</v>
      </c>
      <c r="H447" s="292" t="str">
        <f>IFERROR(VLOOKUP(G447,'Cadastro de assessores'!A:B,2,FALSE),"Não Cadastrado")</f>
        <v>17679</v>
      </c>
      <c r="I447" s="292"/>
      <c r="J447" s="29" t="s">
        <v>218</v>
      </c>
      <c r="K447" s="292" t="s">
        <v>3861</v>
      </c>
      <c r="L447" s="419">
        <v>44147</v>
      </c>
      <c r="M447" s="419">
        <v>44147</v>
      </c>
      <c r="N447" s="387">
        <v>44445</v>
      </c>
      <c r="O447" s="292" t="s">
        <v>3872</v>
      </c>
      <c r="P447" s="388">
        <v>1.2E-2</v>
      </c>
      <c r="Q447" s="420" t="s">
        <v>5160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220</v>
      </c>
      <c r="U447" s="292" t="s">
        <v>4290</v>
      </c>
      <c r="V447" s="292" t="s">
        <v>3716</v>
      </c>
      <c r="W447" s="418" t="s">
        <v>3865</v>
      </c>
      <c r="X447" s="418" t="s">
        <v>3865</v>
      </c>
      <c r="Y447" s="418" t="s">
        <v>3865</v>
      </c>
      <c r="Z447" s="418" t="s">
        <v>3865</v>
      </c>
      <c r="AA447" s="418" t="s">
        <v>3865</v>
      </c>
      <c r="AB447" s="418" t="s">
        <v>3865</v>
      </c>
      <c r="AC447" s="418" t="s">
        <v>3865</v>
      </c>
      <c r="AD447" s="418" t="s">
        <v>3865</v>
      </c>
      <c r="AE447" s="418" t="s">
        <v>3865</v>
      </c>
      <c r="AF447" s="418" t="s">
        <v>3865</v>
      </c>
      <c r="AG447" s="418" t="s">
        <v>3865</v>
      </c>
      <c r="AH447" s="418" t="s">
        <v>3865</v>
      </c>
      <c r="AI447" s="418" t="s">
        <v>3865</v>
      </c>
      <c r="AJ447" s="418" t="s">
        <v>5161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3007</v>
      </c>
      <c r="BE447" s="339" t="s">
        <v>3007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34</v>
      </c>
      <c r="B448" s="104" t="s">
        <v>5162</v>
      </c>
      <c r="C448" s="122" t="s">
        <v>5163</v>
      </c>
      <c r="D448" s="292">
        <v>4757223</v>
      </c>
      <c r="E448" s="293" t="s">
        <v>19</v>
      </c>
      <c r="F448" s="293" t="s">
        <v>124</v>
      </c>
      <c r="G448" s="293" t="s">
        <v>404</v>
      </c>
      <c r="H448" s="293" t="str">
        <f>IFERROR(VLOOKUP(G448,'Cadastro de assessores'!A:B,2,FALSE),"Não Cadastrado")</f>
        <v>18009</v>
      </c>
      <c r="I448" s="293"/>
      <c r="J448" s="29" t="s">
        <v>3855</v>
      </c>
      <c r="K448" s="293" t="s">
        <v>227</v>
      </c>
      <c r="L448" s="415">
        <v>44210</v>
      </c>
      <c r="M448" s="415">
        <v>44210</v>
      </c>
      <c r="N448" s="292"/>
      <c r="O448" s="292" t="s">
        <v>3862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220</v>
      </c>
      <c r="U448" s="292" t="s">
        <v>4116</v>
      </c>
      <c r="V448" s="292" t="s">
        <v>955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34</v>
      </c>
      <c r="B449" s="104" t="s">
        <v>5164</v>
      </c>
      <c r="C449" s="122" t="s">
        <v>5165</v>
      </c>
      <c r="D449" s="292">
        <v>4491063</v>
      </c>
      <c r="E449" s="292" t="s">
        <v>19</v>
      </c>
      <c r="F449" s="292" t="s">
        <v>38</v>
      </c>
      <c r="G449" s="292" t="s">
        <v>3860</v>
      </c>
      <c r="H449" s="292" t="str">
        <f>IFERROR(VLOOKUP(G449,'Cadastro de assessores'!A:B,2,FALSE),"Não Cadastrado")</f>
        <v>17679</v>
      </c>
      <c r="I449" s="292"/>
      <c r="J449" s="29" t="s">
        <v>218</v>
      </c>
      <c r="K449" s="292" t="s">
        <v>3861</v>
      </c>
      <c r="L449" s="419">
        <v>44120</v>
      </c>
      <c r="M449" s="419">
        <v>44120</v>
      </c>
      <c r="N449" s="387">
        <v>44452</v>
      </c>
      <c r="O449" s="292" t="s">
        <v>3862</v>
      </c>
      <c r="P449" s="388">
        <v>1.4999999999999999E-2</v>
      </c>
      <c r="Q449" s="420" t="s">
        <v>5166</v>
      </c>
      <c r="R449" s="417"/>
      <c r="S449" s="292" t="str">
        <f t="shared" si="47"/>
        <v>Não Qualificado</v>
      </c>
      <c r="T449" s="292" t="s">
        <v>220</v>
      </c>
      <c r="U449" s="292" t="s">
        <v>3996</v>
      </c>
      <c r="V449" s="292" t="s">
        <v>38</v>
      </c>
      <c r="W449" s="418" t="s">
        <v>3865</v>
      </c>
      <c r="X449" s="418" t="s">
        <v>3865</v>
      </c>
      <c r="Y449" s="418" t="s">
        <v>3865</v>
      </c>
      <c r="Z449" s="418" t="s">
        <v>3865</v>
      </c>
      <c r="AA449" s="418" t="s">
        <v>3865</v>
      </c>
      <c r="AB449" s="418" t="s">
        <v>3865</v>
      </c>
      <c r="AC449" s="418" t="s">
        <v>3865</v>
      </c>
      <c r="AD449" s="418" t="s">
        <v>3865</v>
      </c>
      <c r="AE449" s="418" t="s">
        <v>3865</v>
      </c>
      <c r="AF449" s="418" t="s">
        <v>3865</v>
      </c>
      <c r="AG449" s="418" t="s">
        <v>3865</v>
      </c>
      <c r="AH449" s="418" t="s">
        <v>3865</v>
      </c>
      <c r="AI449" s="418" t="s">
        <v>5167</v>
      </c>
      <c r="AJ449" s="418" t="s">
        <v>5168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3007</v>
      </c>
      <c r="BE449" s="339" t="s">
        <v>3007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34</v>
      </c>
      <c r="B450" s="104" t="s">
        <v>5169</v>
      </c>
      <c r="C450" s="390" t="s">
        <v>5170</v>
      </c>
      <c r="D450" s="299">
        <v>4740849</v>
      </c>
      <c r="E450" s="292" t="s">
        <v>110</v>
      </c>
      <c r="F450" s="292" t="s">
        <v>38</v>
      </c>
      <c r="G450" s="292" t="s">
        <v>4195</v>
      </c>
      <c r="H450" s="292" t="str">
        <f>IFERROR(VLOOKUP(G450,'Cadastro de assessores'!A:B,2,FALSE),"Não Cadastrado")</f>
        <v>17489</v>
      </c>
      <c r="I450" s="292"/>
      <c r="J450" s="29" t="s">
        <v>218</v>
      </c>
      <c r="K450" s="292" t="s">
        <v>3861</v>
      </c>
      <c r="L450" s="387">
        <v>44320</v>
      </c>
      <c r="M450" s="387">
        <v>44320</v>
      </c>
      <c r="N450" s="387">
        <v>44684</v>
      </c>
      <c r="O450" s="292" t="s">
        <v>3856</v>
      </c>
      <c r="P450" s="388">
        <v>0.02</v>
      </c>
      <c r="Q450" s="168" t="s">
        <v>5171</v>
      </c>
      <c r="R450" s="417"/>
      <c r="S450" s="292" t="str">
        <f t="shared" si="47"/>
        <v/>
      </c>
      <c r="T450" s="292" t="s">
        <v>220</v>
      </c>
      <c r="U450" s="299" t="s">
        <v>3883</v>
      </c>
      <c r="V450" s="299" t="s">
        <v>38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3007</v>
      </c>
      <c r="BE450" s="339" t="s">
        <v>3007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34</v>
      </c>
      <c r="B451" s="104" t="s">
        <v>5172</v>
      </c>
      <c r="C451" s="122" t="s">
        <v>5173</v>
      </c>
      <c r="D451" s="292">
        <v>4441540</v>
      </c>
      <c r="E451" s="292" t="s">
        <v>19</v>
      </c>
      <c r="F451" s="292" t="s">
        <v>38</v>
      </c>
      <c r="G451" s="292" t="s">
        <v>3860</v>
      </c>
      <c r="H451" s="292" t="str">
        <f>IFERROR(VLOOKUP(G451,'Cadastro de assessores'!A:B,2,FALSE),"Não Cadastrado")</f>
        <v>17679</v>
      </c>
      <c r="I451" s="292"/>
      <c r="J451" s="29" t="s">
        <v>218</v>
      </c>
      <c r="K451" s="292" t="s">
        <v>3861</v>
      </c>
      <c r="L451" s="419">
        <v>44133</v>
      </c>
      <c r="M451" s="419">
        <v>44133</v>
      </c>
      <c r="N451" s="387">
        <v>44438</v>
      </c>
      <c r="O451" s="292" t="s">
        <v>3872</v>
      </c>
      <c r="P451" s="388">
        <v>1.2E-2</v>
      </c>
      <c r="Q451" s="420" t="s">
        <v>5174</v>
      </c>
      <c r="R451" s="417"/>
      <c r="S451" s="292" t="str">
        <f t="shared" si="47"/>
        <v>Não Qualificado</v>
      </c>
      <c r="T451" s="292" t="s">
        <v>220</v>
      </c>
      <c r="U451" s="292" t="s">
        <v>3913</v>
      </c>
      <c r="V451" s="292" t="s">
        <v>112</v>
      </c>
      <c r="W451" s="418" t="s">
        <v>3865</v>
      </c>
      <c r="X451" s="418" t="s">
        <v>3865</v>
      </c>
      <c r="Y451" s="418" t="s">
        <v>3865</v>
      </c>
      <c r="Z451" s="418" t="s">
        <v>3865</v>
      </c>
      <c r="AA451" s="418" t="s">
        <v>3865</v>
      </c>
      <c r="AB451" s="418" t="s">
        <v>3865</v>
      </c>
      <c r="AC451" s="418" t="s">
        <v>3865</v>
      </c>
      <c r="AD451" s="418" t="s">
        <v>3865</v>
      </c>
      <c r="AE451" s="418" t="s">
        <v>3865</v>
      </c>
      <c r="AF451" s="418" t="s">
        <v>3865</v>
      </c>
      <c r="AG451" s="418" t="s">
        <v>3865</v>
      </c>
      <c r="AH451" s="418" t="s">
        <v>3865</v>
      </c>
      <c r="AI451" s="418" t="s">
        <v>5175</v>
      </c>
      <c r="AJ451" s="418" t="s">
        <v>5176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3007</v>
      </c>
      <c r="BE451" s="339" t="s">
        <v>3007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34</v>
      </c>
      <c r="B452" s="104" t="s">
        <v>5177</v>
      </c>
      <c r="C452" s="122" t="s">
        <v>5178</v>
      </c>
      <c r="D452" s="292">
        <v>3615656</v>
      </c>
      <c r="E452" s="292" t="s">
        <v>2998</v>
      </c>
      <c r="F452" s="292" t="s">
        <v>38</v>
      </c>
      <c r="G452" s="292" t="s">
        <v>2998</v>
      </c>
      <c r="H452" s="292" t="str">
        <f>IFERROR(VLOOKUP(G452,'Cadastro de assessores'!A:B,2,FALSE),"Não Cadastrado")</f>
        <v>18986</v>
      </c>
      <c r="I452" s="292"/>
      <c r="J452" s="29" t="s">
        <v>218</v>
      </c>
      <c r="K452" s="292" t="s">
        <v>3861</v>
      </c>
      <c r="L452" s="387">
        <v>43859</v>
      </c>
      <c r="M452" s="387">
        <v>43859</v>
      </c>
      <c r="N452" s="387">
        <v>44305</v>
      </c>
      <c r="O452" s="292" t="s">
        <v>3862</v>
      </c>
      <c r="P452" s="388">
        <v>1.4999999999999999E-2</v>
      </c>
      <c r="Q452" s="420" t="s">
        <v>5116</v>
      </c>
      <c r="R452" s="417"/>
      <c r="S452" s="292" t="str">
        <f t="shared" si="47"/>
        <v>Não Qualificado</v>
      </c>
      <c r="T452" s="292" t="s">
        <v>220</v>
      </c>
      <c r="U452" s="292" t="s">
        <v>5179</v>
      </c>
      <c r="V452" s="292" t="s">
        <v>38</v>
      </c>
      <c r="W452" s="418" t="s">
        <v>3865</v>
      </c>
      <c r="X452" s="418" t="s">
        <v>3865</v>
      </c>
      <c r="Y452" s="418" t="s">
        <v>3865</v>
      </c>
      <c r="Z452" s="418" t="s">
        <v>5180</v>
      </c>
      <c r="AA452" s="418" t="s">
        <v>5181</v>
      </c>
      <c r="AB452" s="418" t="s">
        <v>5182</v>
      </c>
      <c r="AC452" s="418" t="s">
        <v>5183</v>
      </c>
      <c r="AD452" s="418" t="s">
        <v>5184</v>
      </c>
      <c r="AE452" s="418" t="s">
        <v>5185</v>
      </c>
      <c r="AF452" s="418" t="s">
        <v>5186</v>
      </c>
      <c r="AG452" s="418" t="s">
        <v>5187</v>
      </c>
      <c r="AH452" s="418" t="s">
        <v>5188</v>
      </c>
      <c r="AI452" s="418" t="s">
        <v>5189</v>
      </c>
      <c r="AJ452" s="418" t="s">
        <v>5190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3007</v>
      </c>
      <c r="BE452" s="339" t="s">
        <v>3007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34</v>
      </c>
      <c r="B453" s="104" t="s">
        <v>5191</v>
      </c>
      <c r="C453" s="390" t="s">
        <v>5192</v>
      </c>
      <c r="D453" s="292">
        <v>5892424</v>
      </c>
      <c r="E453" s="292" t="s">
        <v>19</v>
      </c>
      <c r="F453" s="292" t="s">
        <v>124</v>
      </c>
      <c r="G453" s="292" t="s">
        <v>4201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9" t="s">
        <v>218</v>
      </c>
      <c r="K453" s="292" t="s">
        <v>3861</v>
      </c>
      <c r="L453" s="387">
        <v>44421</v>
      </c>
      <c r="M453" s="387">
        <v>44421</v>
      </c>
      <c r="N453" s="391">
        <v>44817</v>
      </c>
      <c r="O453" s="299" t="s">
        <v>3869</v>
      </c>
      <c r="P453" s="388">
        <v>7.0000000000000001E-3</v>
      </c>
      <c r="Q453" s="168" t="s">
        <v>5193</v>
      </c>
      <c r="R453" s="417"/>
      <c r="S453" s="292" t="str">
        <f t="shared" si="47"/>
        <v>Não Qualificado</v>
      </c>
      <c r="T453" s="292" t="s">
        <v>220</v>
      </c>
      <c r="U453" s="299" t="s">
        <v>5194</v>
      </c>
      <c r="V453" s="299" t="s">
        <v>31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34</v>
      </c>
      <c r="B454" s="104" t="s">
        <v>5195</v>
      </c>
      <c r="C454" s="122" t="s">
        <v>5196</v>
      </c>
      <c r="D454" s="292">
        <v>4362832</v>
      </c>
      <c r="E454" s="292" t="s">
        <v>110</v>
      </c>
      <c r="F454" s="292" t="s">
        <v>38</v>
      </c>
      <c r="G454" s="292" t="s">
        <v>4040</v>
      </c>
      <c r="H454" s="292" t="str">
        <f>IFERROR(VLOOKUP(G454,'Cadastro de assessores'!A:B,2,FALSE),"Não Cadastrado")</f>
        <v>16459</v>
      </c>
      <c r="I454" s="292"/>
      <c r="J454" s="29" t="s">
        <v>218</v>
      </c>
      <c r="K454" s="292" t="s">
        <v>3861</v>
      </c>
      <c r="L454" s="387">
        <v>44078</v>
      </c>
      <c r="M454" s="387">
        <v>44078</v>
      </c>
      <c r="N454" s="391">
        <v>44424</v>
      </c>
      <c r="O454" s="299" t="s">
        <v>3856</v>
      </c>
      <c r="P454" s="388">
        <v>0.02</v>
      </c>
      <c r="Q454" s="420" t="s">
        <v>5197</v>
      </c>
      <c r="R454" s="417"/>
      <c r="S454" s="292" t="str">
        <f t="shared" si="47"/>
        <v>Não Qualificado</v>
      </c>
      <c r="T454" s="292" t="s">
        <v>220</v>
      </c>
      <c r="U454" s="292" t="s">
        <v>3878</v>
      </c>
      <c r="V454" s="292" t="s">
        <v>38</v>
      </c>
      <c r="W454" s="418" t="s">
        <v>3865</v>
      </c>
      <c r="X454" s="418" t="s">
        <v>3865</v>
      </c>
      <c r="Y454" s="418" t="s">
        <v>3865</v>
      </c>
      <c r="Z454" s="418" t="s">
        <v>3865</v>
      </c>
      <c r="AA454" s="418" t="s">
        <v>3865</v>
      </c>
      <c r="AB454" s="418" t="s">
        <v>3865</v>
      </c>
      <c r="AC454" s="418" t="s">
        <v>3865</v>
      </c>
      <c r="AD454" s="418" t="s">
        <v>3865</v>
      </c>
      <c r="AE454" s="418" t="s">
        <v>3865</v>
      </c>
      <c r="AF454" s="418" t="s">
        <v>3865</v>
      </c>
      <c r="AG454" s="418" t="s">
        <v>5198</v>
      </c>
      <c r="AH454" s="418" t="s">
        <v>5199</v>
      </c>
      <c r="AI454" s="418" t="s">
        <v>5200</v>
      </c>
      <c r="AJ454" s="418" t="s">
        <v>5201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3007</v>
      </c>
      <c r="BE454" s="339" t="s">
        <v>3007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34</v>
      </c>
      <c r="B455" s="104" t="s">
        <v>2525</v>
      </c>
      <c r="C455" s="122" t="s">
        <v>5202</v>
      </c>
      <c r="D455" s="292">
        <v>2365107</v>
      </c>
      <c r="E455" s="292" t="s">
        <v>19</v>
      </c>
      <c r="F455" s="292" t="s">
        <v>124</v>
      </c>
      <c r="G455" s="292" t="s">
        <v>2106</v>
      </c>
      <c r="H455" s="292">
        <f>IFERROR(VLOOKUP(G455,'Cadastro de assessores'!A:B,2,FALSE),"Não Cadastrado")</f>
        <v>12350</v>
      </c>
      <c r="I455" s="292"/>
      <c r="J455" s="29" t="s">
        <v>218</v>
      </c>
      <c r="K455" s="292" t="s">
        <v>239</v>
      </c>
      <c r="L455" s="387">
        <v>44817</v>
      </c>
      <c r="M455" s="387">
        <v>44824</v>
      </c>
      <c r="N455" s="391"/>
      <c r="O455" s="299" t="s">
        <v>3862</v>
      </c>
      <c r="P455" s="388">
        <v>1.4999999999999999E-2</v>
      </c>
      <c r="Q455" s="420" t="s">
        <v>5203</v>
      </c>
      <c r="R455" s="417"/>
      <c r="S455" s="292"/>
      <c r="T455" s="292"/>
      <c r="U455" s="292"/>
      <c r="V455" s="292" t="s">
        <v>31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34</v>
      </c>
      <c r="B456" s="104" t="s">
        <v>2531</v>
      </c>
      <c r="C456" s="390" t="s">
        <v>2529</v>
      </c>
      <c r="D456" s="299">
        <v>2293219</v>
      </c>
      <c r="E456" s="293" t="s">
        <v>19</v>
      </c>
      <c r="F456" s="293" t="s">
        <v>38</v>
      </c>
      <c r="G456" s="293" t="s">
        <v>3146</v>
      </c>
      <c r="H456" s="293" t="str">
        <f>IFERROR(VLOOKUP(G456,'Cadastro de assessores'!A:B,2,FALSE),"Não Cadastrado")</f>
        <v>18236</v>
      </c>
      <c r="I456" s="293"/>
      <c r="J456" s="29" t="s">
        <v>3855</v>
      </c>
      <c r="K456" s="293" t="s">
        <v>227</v>
      </c>
      <c r="L456" s="415">
        <v>44210</v>
      </c>
      <c r="M456" s="415">
        <v>44293</v>
      </c>
      <c r="N456" s="299"/>
      <c r="O456" s="299" t="s">
        <v>3856</v>
      </c>
      <c r="P456" s="388">
        <v>0.02</v>
      </c>
      <c r="Q456" s="168" t="s">
        <v>5204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220</v>
      </c>
      <c r="U456" s="299" t="s">
        <v>5205</v>
      </c>
      <c r="V456" s="299" t="s">
        <v>38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34</v>
      </c>
      <c r="B457" s="104" t="s">
        <v>5206</v>
      </c>
      <c r="C457" s="122" t="s">
        <v>5207</v>
      </c>
      <c r="D457" s="292">
        <v>2523005</v>
      </c>
      <c r="E457" s="293" t="s">
        <v>19</v>
      </c>
      <c r="F457" s="292" t="s">
        <v>124</v>
      </c>
      <c r="G457" s="292" t="s">
        <v>2106</v>
      </c>
      <c r="H457" s="293">
        <f>IFERROR(VLOOKUP(G457,'Cadastro de assessores'!A:B,2,FALSE),"Não Cadastrado")</f>
        <v>12350</v>
      </c>
      <c r="I457" s="292"/>
      <c r="J457" s="29" t="s">
        <v>3855</v>
      </c>
      <c r="K457" s="292"/>
      <c r="L457" s="387"/>
      <c r="M457" s="387">
        <v>44834</v>
      </c>
      <c r="N457" s="419"/>
      <c r="O457" s="292" t="s">
        <v>3869</v>
      </c>
      <c r="P457" s="388">
        <v>0.01</v>
      </c>
      <c r="Q457" s="420" t="s">
        <v>5208</v>
      </c>
      <c r="R457" s="417"/>
      <c r="S457" s="292"/>
      <c r="T457" s="292"/>
      <c r="U457" s="292"/>
      <c r="V457" s="292" t="s">
        <v>31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34</v>
      </c>
      <c r="B458" s="104" t="s">
        <v>5209</v>
      </c>
      <c r="C458" s="122" t="s">
        <v>5210</v>
      </c>
      <c r="D458" s="292">
        <v>4860067</v>
      </c>
      <c r="E458" s="292" t="s">
        <v>19</v>
      </c>
      <c r="F458" s="292" t="s">
        <v>124</v>
      </c>
      <c r="G458" s="292" t="s">
        <v>404</v>
      </c>
      <c r="H458" s="292" t="str">
        <f>IFERROR(VLOOKUP(G458,'Cadastro de assessores'!A:B,2,FALSE),"Não Cadastrado")</f>
        <v>18009</v>
      </c>
      <c r="I458" s="292"/>
      <c r="J458" s="29" t="s">
        <v>218</v>
      </c>
      <c r="K458" s="292" t="s">
        <v>3861</v>
      </c>
      <c r="L458" s="387">
        <v>44259</v>
      </c>
      <c r="M458" s="387">
        <v>44259</v>
      </c>
      <c r="N458" s="419">
        <v>44516</v>
      </c>
      <c r="O458" s="292" t="s">
        <v>3876</v>
      </c>
      <c r="P458" s="388">
        <v>2.5000000000000001E-2</v>
      </c>
      <c r="Q458" s="420" t="s">
        <v>5211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220</v>
      </c>
      <c r="U458" s="292" t="s">
        <v>3913</v>
      </c>
      <c r="V458" s="292" t="s">
        <v>112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3220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3007</v>
      </c>
      <c r="BE458" s="339" t="s">
        <v>3007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34</v>
      </c>
      <c r="B459" s="104" t="s">
        <v>5212</v>
      </c>
      <c r="C459" s="122" t="s">
        <v>5213</v>
      </c>
      <c r="D459" s="292">
        <v>4582050</v>
      </c>
      <c r="E459" s="293" t="s">
        <v>19</v>
      </c>
      <c r="F459" s="293" t="s">
        <v>38</v>
      </c>
      <c r="G459" s="293" t="s">
        <v>3860</v>
      </c>
      <c r="H459" s="293" t="str">
        <f>IFERROR(VLOOKUP(G459,'Cadastro de assessores'!A:B,2,FALSE),"Não Cadastrado")</f>
        <v>17679</v>
      </c>
      <c r="I459" s="293"/>
      <c r="J459" s="29" t="s">
        <v>3855</v>
      </c>
      <c r="K459" s="439" t="s">
        <v>239</v>
      </c>
      <c r="L459" s="292" t="s">
        <v>3220</v>
      </c>
      <c r="M459" s="436" t="s">
        <v>4244</v>
      </c>
      <c r="N459" s="292"/>
      <c r="O459" s="292" t="s">
        <v>3862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220</v>
      </c>
      <c r="U459" s="292" t="s">
        <v>4290</v>
      </c>
      <c r="V459" s="292" t="s">
        <v>3716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3220</v>
      </c>
      <c r="AN459" s="339" t="s">
        <v>3220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3007</v>
      </c>
      <c r="BE459" s="339" t="s">
        <v>3007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34</v>
      </c>
      <c r="B460" s="104" t="s">
        <v>5214</v>
      </c>
      <c r="C460" s="390" t="s">
        <v>5215</v>
      </c>
      <c r="D460" s="299">
        <v>5080319</v>
      </c>
      <c r="E460" s="293" t="s">
        <v>19</v>
      </c>
      <c r="F460" s="293" t="s">
        <v>124</v>
      </c>
      <c r="G460" s="293" t="s">
        <v>404</v>
      </c>
      <c r="H460" s="293" t="str">
        <f>IFERROR(VLOOKUP(G460,'Cadastro de assessores'!A:B,2,FALSE),"Não Cadastrado")</f>
        <v>18009</v>
      </c>
      <c r="I460" s="293"/>
      <c r="J460" s="29" t="s">
        <v>3855</v>
      </c>
      <c r="K460" s="439" t="s">
        <v>227</v>
      </c>
      <c r="L460" s="415">
        <v>44298</v>
      </c>
      <c r="M460" s="415">
        <v>44298</v>
      </c>
      <c r="N460" s="292"/>
      <c r="O460" s="292" t="s">
        <v>3862</v>
      </c>
      <c r="P460" s="388">
        <v>1.4999999999999999E-2</v>
      </c>
      <c r="Q460" s="168" t="s">
        <v>4564</v>
      </c>
      <c r="R460" s="417"/>
      <c r="S460" s="292" t="str">
        <f t="shared" si="48"/>
        <v/>
      </c>
      <c r="T460" s="292" t="s">
        <v>220</v>
      </c>
      <c r="U460" s="292" t="s">
        <v>3913</v>
      </c>
      <c r="V460" s="292" t="s">
        <v>112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34</v>
      </c>
      <c r="B461" s="104" t="s">
        <v>2563</v>
      </c>
      <c r="C461" s="441" t="s">
        <v>2561</v>
      </c>
      <c r="D461" s="426">
        <v>7336791</v>
      </c>
      <c r="E461" s="293" t="s">
        <v>19</v>
      </c>
      <c r="F461" s="293" t="s">
        <v>124</v>
      </c>
      <c r="G461" s="426" t="s">
        <v>354</v>
      </c>
      <c r="H461" s="293" t="str">
        <f>IFERROR(VLOOKUP(G461,'Cadastro de assessores'!A:B,2,FALSE),"Não Cadastrado")</f>
        <v>17831</v>
      </c>
      <c r="I461" s="293"/>
      <c r="J461" s="29" t="s">
        <v>3855</v>
      </c>
      <c r="K461" s="292" t="s">
        <v>227</v>
      </c>
      <c r="L461" s="416">
        <v>44543</v>
      </c>
      <c r="M461" s="416">
        <v>44544</v>
      </c>
      <c r="N461" s="426"/>
      <c r="O461" s="426" t="s">
        <v>3872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220</v>
      </c>
      <c r="U461" s="299" t="s">
        <v>4034</v>
      </c>
      <c r="V461" s="299" t="s">
        <v>124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34</v>
      </c>
      <c r="B462" s="104" t="s">
        <v>5216</v>
      </c>
      <c r="C462" s="122" t="s">
        <v>5217</v>
      </c>
      <c r="D462" s="292">
        <v>4486837</v>
      </c>
      <c r="E462" s="292" t="s">
        <v>19</v>
      </c>
      <c r="F462" s="292" t="s">
        <v>38</v>
      </c>
      <c r="G462" s="292" t="s">
        <v>3860</v>
      </c>
      <c r="H462" s="292" t="str">
        <f>IFERROR(VLOOKUP(G462,'Cadastro de assessores'!A:B,2,FALSE),"Não Cadastrado")</f>
        <v>17679</v>
      </c>
      <c r="I462" s="292"/>
      <c r="J462" s="29" t="s">
        <v>218</v>
      </c>
      <c r="K462" s="292" t="s">
        <v>3861</v>
      </c>
      <c r="L462" s="419">
        <v>44148</v>
      </c>
      <c r="M462" s="419">
        <v>44148</v>
      </c>
      <c r="N462" s="387">
        <v>44425</v>
      </c>
      <c r="O462" s="292" t="s">
        <v>3862</v>
      </c>
      <c r="P462" s="388">
        <v>1.4999999999999999E-2</v>
      </c>
      <c r="Q462" s="420" t="s">
        <v>5218</v>
      </c>
      <c r="R462" s="417"/>
      <c r="S462" s="292" t="str">
        <f t="shared" si="48"/>
        <v>Não Qualificado</v>
      </c>
      <c r="T462" s="292" t="s">
        <v>220</v>
      </c>
      <c r="U462" s="292" t="s">
        <v>4000</v>
      </c>
      <c r="V462" s="292" t="s">
        <v>38</v>
      </c>
      <c r="W462" s="418" t="s">
        <v>3865</v>
      </c>
      <c r="X462" s="418" t="s">
        <v>3865</v>
      </c>
      <c r="Y462" s="418" t="s">
        <v>3865</v>
      </c>
      <c r="Z462" s="418" t="s">
        <v>3865</v>
      </c>
      <c r="AA462" s="418" t="s">
        <v>3865</v>
      </c>
      <c r="AB462" s="418" t="s">
        <v>3865</v>
      </c>
      <c r="AC462" s="418" t="s">
        <v>3865</v>
      </c>
      <c r="AD462" s="418" t="s">
        <v>3865</v>
      </c>
      <c r="AE462" s="418" t="s">
        <v>3865</v>
      </c>
      <c r="AF462" s="418" t="s">
        <v>3865</v>
      </c>
      <c r="AG462" s="418" t="s">
        <v>3865</v>
      </c>
      <c r="AH462" s="418" t="s">
        <v>3865</v>
      </c>
      <c r="AI462" s="418" t="s">
        <v>3865</v>
      </c>
      <c r="AJ462" s="418" t="s">
        <v>5219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3007</v>
      </c>
      <c r="BE462" s="339" t="s">
        <v>3007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34</v>
      </c>
      <c r="B463" s="104" t="s">
        <v>2574</v>
      </c>
      <c r="C463" s="390" t="s">
        <v>5220</v>
      </c>
      <c r="D463" s="299">
        <v>7518857</v>
      </c>
      <c r="E463" s="293" t="s">
        <v>19</v>
      </c>
      <c r="F463" s="293" t="s">
        <v>38</v>
      </c>
      <c r="G463" s="293" t="s">
        <v>446</v>
      </c>
      <c r="H463" s="292">
        <f>IFERROR(VLOOKUP(G463,'Cadastro de assessores'!A:B,2,FALSE),"Não Cadastrado")</f>
        <v>12359</v>
      </c>
      <c r="I463" s="292"/>
      <c r="J463" s="29" t="s">
        <v>3855</v>
      </c>
      <c r="K463" s="292" t="s">
        <v>227</v>
      </c>
      <c r="L463" s="415">
        <v>44791</v>
      </c>
      <c r="M463" s="415">
        <v>44792</v>
      </c>
      <c r="N463" s="299"/>
      <c r="O463" s="299" t="s">
        <v>3872</v>
      </c>
      <c r="P463" s="388">
        <v>1.2E-2</v>
      </c>
      <c r="Q463" s="446" t="s">
        <v>4462</v>
      </c>
      <c r="R463" s="417"/>
      <c r="S463" s="292"/>
      <c r="T463" s="292"/>
      <c r="U463" s="299"/>
      <c r="V463" s="292" t="s">
        <v>38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34</v>
      </c>
      <c r="B464" s="104" t="s">
        <v>2588</v>
      </c>
      <c r="C464" s="390" t="s">
        <v>2585</v>
      </c>
      <c r="D464" s="299">
        <v>5648950</v>
      </c>
      <c r="E464" s="293" t="s">
        <v>19</v>
      </c>
      <c r="F464" s="293" t="s">
        <v>38</v>
      </c>
      <c r="G464" s="293" t="s">
        <v>2587</v>
      </c>
      <c r="H464" s="293" t="str">
        <f>IFERROR(VLOOKUP(G464,'Cadastro de assessores'!A:B,2,FALSE),"Não Cadastrado")</f>
        <v>18256</v>
      </c>
      <c r="I464" s="293"/>
      <c r="J464" s="29" t="s">
        <v>3855</v>
      </c>
      <c r="K464" s="292" t="s">
        <v>227</v>
      </c>
      <c r="L464" s="415">
        <v>44365</v>
      </c>
      <c r="M464" s="415">
        <v>44365</v>
      </c>
      <c r="N464" s="299"/>
      <c r="O464" s="299" t="s">
        <v>3856</v>
      </c>
      <c r="P464" s="388">
        <v>1.9E-2</v>
      </c>
      <c r="Q464" s="168" t="s">
        <v>3945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220</v>
      </c>
      <c r="U464" s="299" t="s">
        <v>3883</v>
      </c>
      <c r="V464" s="292" t="s">
        <v>38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34</v>
      </c>
      <c r="B465" s="104" t="s">
        <v>5221</v>
      </c>
      <c r="C465" s="390" t="s">
        <v>5222</v>
      </c>
      <c r="D465" s="299">
        <v>6320705</v>
      </c>
      <c r="E465" s="293" t="s">
        <v>110</v>
      </c>
      <c r="F465" s="293" t="s">
        <v>38</v>
      </c>
      <c r="G465" s="293" t="s">
        <v>3914</v>
      </c>
      <c r="H465" s="293" t="str">
        <f>IFERROR(VLOOKUP(G465,'Cadastro de assessores'!A:B,2,FALSE),"Não Cadastrado")</f>
        <v>12624</v>
      </c>
      <c r="I465" s="293"/>
      <c r="J465" s="29" t="s">
        <v>3855</v>
      </c>
      <c r="K465" s="292" t="s">
        <v>227</v>
      </c>
      <c r="L465" s="415">
        <v>44421</v>
      </c>
      <c r="M465" s="415">
        <v>44421</v>
      </c>
      <c r="N465" s="299"/>
      <c r="O465" s="299" t="s">
        <v>3876</v>
      </c>
      <c r="P465" s="388">
        <v>2.5000000000000001E-2</v>
      </c>
      <c r="Q465" s="168"/>
      <c r="R465" s="417"/>
      <c r="S465" s="292" t="str">
        <f t="shared" si="49"/>
        <v/>
      </c>
      <c r="T465" s="292" t="s">
        <v>220</v>
      </c>
      <c r="U465" s="292" t="s">
        <v>3996</v>
      </c>
      <c r="V465" s="292" t="s">
        <v>38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34</v>
      </c>
      <c r="B466" s="104" t="s">
        <v>2594</v>
      </c>
      <c r="C466" s="390" t="s">
        <v>5223</v>
      </c>
      <c r="D466" s="381">
        <v>7263623</v>
      </c>
      <c r="E466" s="293" t="s">
        <v>19</v>
      </c>
      <c r="F466" s="293" t="s">
        <v>38</v>
      </c>
      <c r="G466" s="426" t="s">
        <v>39</v>
      </c>
      <c r="H466" s="293">
        <f>IFERROR(VLOOKUP(G466,'Cadastro de assessores'!A:B,2,FALSE),"Não Cadastrado")</f>
        <v>12344</v>
      </c>
      <c r="I466" s="293"/>
      <c r="J466" s="29" t="s">
        <v>3855</v>
      </c>
      <c r="K466" s="439" t="s">
        <v>239</v>
      </c>
      <c r="L466" s="292" t="s">
        <v>3220</v>
      </c>
      <c r="M466" s="436" t="s">
        <v>4244</v>
      </c>
      <c r="N466" s="426"/>
      <c r="O466" s="426" t="s">
        <v>3876</v>
      </c>
      <c r="P466" s="388">
        <v>2.5000000000000001E-2</v>
      </c>
      <c r="Q466" s="311" t="s">
        <v>5224</v>
      </c>
      <c r="R466" s="417"/>
      <c r="S466" s="292" t="str">
        <f t="shared" si="49"/>
        <v>Não Qualificado</v>
      </c>
      <c r="T466" s="292" t="s">
        <v>220</v>
      </c>
      <c r="U466" s="292" t="s">
        <v>3996</v>
      </c>
      <c r="V466" s="292" t="s">
        <v>38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3007</v>
      </c>
      <c r="BE466" s="339" t="s">
        <v>3007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34</v>
      </c>
      <c r="B467" s="104" t="s">
        <v>2594</v>
      </c>
      <c r="C467" s="390" t="s">
        <v>5223</v>
      </c>
      <c r="D467" s="299">
        <v>2004579</v>
      </c>
      <c r="E467" s="293" t="s">
        <v>19</v>
      </c>
      <c r="F467" s="293" t="s">
        <v>38</v>
      </c>
      <c r="G467" s="426" t="s">
        <v>39</v>
      </c>
      <c r="H467" s="293">
        <f>IFERROR(VLOOKUP(G467,'Cadastro de assessores'!A:B,2,FALSE),"Não Cadastrado")</f>
        <v>12344</v>
      </c>
      <c r="I467" s="293"/>
      <c r="J467" s="29" t="s">
        <v>227</v>
      </c>
      <c r="K467" s="292" t="s">
        <v>227</v>
      </c>
      <c r="L467" s="415">
        <v>44557</v>
      </c>
      <c r="M467" s="415">
        <v>44557</v>
      </c>
      <c r="N467" s="426"/>
      <c r="O467" s="426" t="s">
        <v>3869</v>
      </c>
      <c r="P467" s="388">
        <v>7.0000000000000001E-3</v>
      </c>
      <c r="Q467" s="311" t="s">
        <v>5224</v>
      </c>
      <c r="R467" s="417"/>
      <c r="S467" s="292" t="str">
        <f t="shared" si="49"/>
        <v>Não Qualificado</v>
      </c>
      <c r="T467" s="292" t="s">
        <v>220</v>
      </c>
      <c r="U467" s="292" t="s">
        <v>3996</v>
      </c>
      <c r="V467" s="292" t="s">
        <v>38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34</v>
      </c>
      <c r="B468" s="104" t="s">
        <v>5225</v>
      </c>
      <c r="C468" s="390" t="s">
        <v>5226</v>
      </c>
      <c r="D468" s="299">
        <v>4841428</v>
      </c>
      <c r="E468" s="293" t="s">
        <v>19</v>
      </c>
      <c r="F468" s="293" t="s">
        <v>38</v>
      </c>
      <c r="G468" s="293" t="s">
        <v>3232</v>
      </c>
      <c r="H468" s="293" t="str">
        <f>IFERROR(VLOOKUP(G468,'Cadastro de assessores'!A:B,2,FALSE),"Não Cadastrado")</f>
        <v>13444</v>
      </c>
      <c r="I468" s="293"/>
      <c r="J468" s="29" t="s">
        <v>3855</v>
      </c>
      <c r="K468" s="292" t="s">
        <v>227</v>
      </c>
      <c r="L468" s="415">
        <v>44370</v>
      </c>
      <c r="M468" s="415">
        <v>44372</v>
      </c>
      <c r="N468" s="299"/>
      <c r="O468" s="299" t="s">
        <v>4086</v>
      </c>
      <c r="P468" s="388">
        <v>0.02</v>
      </c>
      <c r="Q468" s="168"/>
      <c r="R468" s="417"/>
      <c r="S468" s="292" t="str">
        <f t="shared" si="49"/>
        <v/>
      </c>
      <c r="T468" s="292" t="s">
        <v>220</v>
      </c>
      <c r="U468" s="299" t="s">
        <v>4087</v>
      </c>
      <c r="V468" s="299" t="s">
        <v>31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34</v>
      </c>
      <c r="B469" s="104" t="s">
        <v>5227</v>
      </c>
      <c r="C469" s="122" t="s">
        <v>5228</v>
      </c>
      <c r="D469" s="292">
        <v>4681272</v>
      </c>
      <c r="E469" s="293" t="s">
        <v>110</v>
      </c>
      <c r="F469" s="293" t="s">
        <v>38</v>
      </c>
      <c r="G469" s="293" t="s">
        <v>3703</v>
      </c>
      <c r="H469" s="293" t="str">
        <f>IFERROR(VLOOKUP(G469,'Cadastro de assessores'!A:B,2,FALSE),"Não Cadastrado")</f>
        <v>14574</v>
      </c>
      <c r="I469" s="293"/>
      <c r="J469" s="29" t="s">
        <v>218</v>
      </c>
      <c r="K469" s="292" t="s">
        <v>227</v>
      </c>
      <c r="L469" s="416">
        <v>44186</v>
      </c>
      <c r="M469" s="416">
        <v>44186</v>
      </c>
      <c r="N469" s="391">
        <v>44901</v>
      </c>
      <c r="O469" s="299" t="s">
        <v>3856</v>
      </c>
      <c r="P469" s="388">
        <v>0.02</v>
      </c>
      <c r="Q469" s="420" t="s">
        <v>5229</v>
      </c>
      <c r="R469" s="417"/>
      <c r="S469" s="292" t="str">
        <f t="shared" si="49"/>
        <v>Não Qualificado</v>
      </c>
      <c r="T469" s="292" t="s">
        <v>220</v>
      </c>
      <c r="U469" s="292" t="s">
        <v>5230</v>
      </c>
      <c r="V469" s="292" t="s">
        <v>5231</v>
      </c>
      <c r="W469" s="418" t="s">
        <v>3865</v>
      </c>
      <c r="X469" s="418" t="s">
        <v>3865</v>
      </c>
      <c r="Y469" s="418" t="s">
        <v>3865</v>
      </c>
      <c r="Z469" s="418" t="s">
        <v>3865</v>
      </c>
      <c r="AA469" s="418" t="s">
        <v>3865</v>
      </c>
      <c r="AB469" s="418" t="s">
        <v>3865</v>
      </c>
      <c r="AC469" s="418" t="s">
        <v>3865</v>
      </c>
      <c r="AD469" s="418" t="s">
        <v>3865</v>
      </c>
      <c r="AE469" s="418" t="s">
        <v>3865</v>
      </c>
      <c r="AF469" s="418" t="s">
        <v>3865</v>
      </c>
      <c r="AG469" s="418" t="s">
        <v>3865</v>
      </c>
      <c r="AH469" s="418" t="s">
        <v>3865</v>
      </c>
      <c r="AI469" s="418" t="s">
        <v>3865</v>
      </c>
      <c r="AJ469" s="418" t="s">
        <v>3865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34</v>
      </c>
      <c r="B470" s="104" t="s">
        <v>2609</v>
      </c>
      <c r="C470" s="390" t="s">
        <v>5232</v>
      </c>
      <c r="D470" s="299">
        <v>3658320</v>
      </c>
      <c r="E470" s="293" t="s">
        <v>19</v>
      </c>
      <c r="F470" s="293" t="s">
        <v>38</v>
      </c>
      <c r="G470" s="299" t="s">
        <v>446</v>
      </c>
      <c r="H470" s="299">
        <f>IFERROR(VLOOKUP(G470,'Cadastro de assessores'!A:B,2,FALSE),"Não Cadastrado")</f>
        <v>12359</v>
      </c>
      <c r="I470" s="299"/>
      <c r="J470" s="29" t="s">
        <v>3855</v>
      </c>
      <c r="K470" s="292" t="s">
        <v>227</v>
      </c>
      <c r="L470" s="416">
        <v>44704</v>
      </c>
      <c r="M470" s="416">
        <v>44704</v>
      </c>
      <c r="N470" s="292"/>
      <c r="O470" s="292" t="s">
        <v>3872</v>
      </c>
      <c r="P470" s="388">
        <v>1.2E-2</v>
      </c>
      <c r="Q470" s="446" t="s">
        <v>4462</v>
      </c>
      <c r="R470" s="417"/>
      <c r="S470" s="292"/>
      <c r="T470" s="292" t="s">
        <v>220</v>
      </c>
      <c r="U470" s="292" t="s">
        <v>3883</v>
      </c>
      <c r="V470" s="292" t="s">
        <v>38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34</v>
      </c>
      <c r="B471" s="104" t="s">
        <v>2615</v>
      </c>
      <c r="C471" s="122" t="s">
        <v>2613</v>
      </c>
      <c r="D471" s="292">
        <v>4559307</v>
      </c>
      <c r="E471" s="293" t="s">
        <v>110</v>
      </c>
      <c r="F471" s="293" t="s">
        <v>38</v>
      </c>
      <c r="G471" s="293" t="s">
        <v>3929</v>
      </c>
      <c r="H471" s="293" t="str">
        <f>IFERROR(VLOOKUP(G471,'Cadastro de assessores'!A:B,2,FALSE),"Não Cadastrado")</f>
        <v>1298</v>
      </c>
      <c r="I471" s="293"/>
      <c r="J471" s="29" t="s">
        <v>3855</v>
      </c>
      <c r="K471" s="292" t="s">
        <v>227</v>
      </c>
      <c r="L471" s="416">
        <v>44151</v>
      </c>
      <c r="M471" s="416">
        <v>44151</v>
      </c>
      <c r="N471" s="292"/>
      <c r="O471" s="292" t="s">
        <v>3862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220</v>
      </c>
      <c r="U471" s="292" t="s">
        <v>3864</v>
      </c>
      <c r="V471" s="292" t="s">
        <v>38</v>
      </c>
      <c r="W471" s="418" t="s">
        <v>3865</v>
      </c>
      <c r="X471" s="418" t="s">
        <v>3865</v>
      </c>
      <c r="Y471" s="418" t="s">
        <v>3865</v>
      </c>
      <c r="Z471" s="418" t="s">
        <v>3865</v>
      </c>
      <c r="AA471" s="418" t="s">
        <v>3865</v>
      </c>
      <c r="AB471" s="418" t="s">
        <v>3865</v>
      </c>
      <c r="AC471" s="418" t="s">
        <v>3865</v>
      </c>
      <c r="AD471" s="418" t="s">
        <v>3865</v>
      </c>
      <c r="AE471" s="418" t="s">
        <v>3865</v>
      </c>
      <c r="AF471" s="418" t="s">
        <v>3865</v>
      </c>
      <c r="AG471" s="418" t="s">
        <v>3865</v>
      </c>
      <c r="AH471" s="418" t="s">
        <v>3865</v>
      </c>
      <c r="AI471" s="418" t="s">
        <v>3865</v>
      </c>
      <c r="AJ471" s="418" t="s">
        <v>5233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34</v>
      </c>
      <c r="B472" s="104" t="s">
        <v>2626</v>
      </c>
      <c r="C472" s="390" t="s">
        <v>2623</v>
      </c>
      <c r="D472" s="299">
        <v>3677198</v>
      </c>
      <c r="E472" s="293" t="s">
        <v>19</v>
      </c>
      <c r="F472" s="293" t="s">
        <v>124</v>
      </c>
      <c r="G472" s="293" t="s">
        <v>238</v>
      </c>
      <c r="H472" s="293">
        <f>IFERROR(VLOOKUP(G472,'Cadastro de assessores'!A:B,2,FALSE),"Não Cadastrado")</f>
        <v>12331</v>
      </c>
      <c r="I472" s="293"/>
      <c r="J472" s="29" t="s">
        <v>3855</v>
      </c>
      <c r="K472" s="292" t="s">
        <v>227</v>
      </c>
      <c r="L472" s="416">
        <v>44784</v>
      </c>
      <c r="M472" s="416">
        <v>44784</v>
      </c>
      <c r="N472" s="292"/>
      <c r="O472" s="292" t="s">
        <v>3872</v>
      </c>
      <c r="P472" s="388">
        <v>1.2E-2</v>
      </c>
      <c r="Q472" s="420" t="s">
        <v>5234</v>
      </c>
      <c r="R472" s="417"/>
      <c r="S472" s="292"/>
      <c r="T472" s="292"/>
      <c r="U472" s="292"/>
      <c r="V472" s="292" t="s">
        <v>31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34</v>
      </c>
      <c r="B473" s="104" t="s">
        <v>5235</v>
      </c>
      <c r="C473" s="122" t="s">
        <v>5236</v>
      </c>
      <c r="D473" s="292">
        <v>2645505</v>
      </c>
      <c r="E473" s="292" t="s">
        <v>2998</v>
      </c>
      <c r="F473" s="292" t="s">
        <v>38</v>
      </c>
      <c r="G473" s="292" t="s">
        <v>2998</v>
      </c>
      <c r="H473" s="292" t="str">
        <f>IFERROR(VLOOKUP(G473,'Cadastro de assessores'!A:B,2,FALSE),"Não Cadastrado")</f>
        <v>18986</v>
      </c>
      <c r="I473" s="292"/>
      <c r="J473" s="29" t="s">
        <v>218</v>
      </c>
      <c r="K473" s="292" t="s">
        <v>3861</v>
      </c>
      <c r="L473" s="387">
        <v>43684</v>
      </c>
      <c r="M473" s="387">
        <v>43684</v>
      </c>
      <c r="N473" s="387">
        <v>43924</v>
      </c>
      <c r="O473" s="292" t="s">
        <v>3862</v>
      </c>
      <c r="P473" s="388">
        <v>0.01</v>
      </c>
      <c r="Q473" s="420" t="s">
        <v>5237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220</v>
      </c>
      <c r="U473" s="292" t="s">
        <v>3878</v>
      </c>
      <c r="V473" s="292" t="s">
        <v>38</v>
      </c>
      <c r="W473" s="418" t="s">
        <v>5238</v>
      </c>
      <c r="X473" s="418"/>
      <c r="Y473" s="418" t="s">
        <v>5239</v>
      </c>
      <c r="Z473" s="418" t="s">
        <v>5240</v>
      </c>
      <c r="AA473" s="418" t="s">
        <v>5241</v>
      </c>
      <c r="AB473" s="418" t="s">
        <v>5242</v>
      </c>
      <c r="AC473" s="418" t="s">
        <v>3865</v>
      </c>
      <c r="AD473" s="418" t="s">
        <v>3865</v>
      </c>
      <c r="AE473" s="418" t="s">
        <v>3865</v>
      </c>
      <c r="AF473" s="418" t="s">
        <v>3865</v>
      </c>
      <c r="AG473" s="418" t="s">
        <v>3865</v>
      </c>
      <c r="AH473" s="418"/>
      <c r="AI473" s="418" t="s">
        <v>3865</v>
      </c>
      <c r="AJ473" s="418"/>
      <c r="AK473" s="339"/>
      <c r="AL473" s="339"/>
      <c r="AM473" s="339" t="s">
        <v>3220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3007</v>
      </c>
      <c r="BE473" s="339" t="s">
        <v>3007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34</v>
      </c>
      <c r="B474" s="104" t="s">
        <v>5243</v>
      </c>
      <c r="C474" s="122" t="s">
        <v>5244</v>
      </c>
      <c r="D474" s="292">
        <v>2289902</v>
      </c>
      <c r="E474" s="292" t="s">
        <v>19</v>
      </c>
      <c r="F474" s="292" t="s">
        <v>124</v>
      </c>
      <c r="G474" s="292" t="s">
        <v>244</v>
      </c>
      <c r="H474" s="292">
        <v>18890</v>
      </c>
      <c r="I474" s="292"/>
      <c r="J474" s="29" t="s">
        <v>3855</v>
      </c>
      <c r="K474" s="292" t="s">
        <v>239</v>
      </c>
      <c r="L474" s="292" t="s">
        <v>3220</v>
      </c>
      <c r="M474" s="387"/>
      <c r="N474" s="387"/>
      <c r="O474" s="292" t="s">
        <v>3872</v>
      </c>
      <c r="P474" s="388">
        <v>1.2E-2</v>
      </c>
      <c r="Q474" s="420" t="s">
        <v>5245</v>
      </c>
      <c r="R474" s="417"/>
      <c r="S474" s="292"/>
      <c r="T474" s="292" t="s">
        <v>220</v>
      </c>
      <c r="U474" s="292" t="s">
        <v>5246</v>
      </c>
      <c r="V474" s="292" t="s">
        <v>5247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3007</v>
      </c>
      <c r="BE474" s="339" t="s">
        <v>3007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34</v>
      </c>
      <c r="B475" s="104" t="s">
        <v>5248</v>
      </c>
      <c r="C475" s="122" t="s">
        <v>5249</v>
      </c>
      <c r="D475" s="292">
        <v>4837403</v>
      </c>
      <c r="E475" s="292" t="s">
        <v>110</v>
      </c>
      <c r="F475" s="292" t="s">
        <v>38</v>
      </c>
      <c r="G475" s="292" t="s">
        <v>4125</v>
      </c>
      <c r="H475" s="292" t="str">
        <f>IFERROR(VLOOKUP(G475,'Cadastro de assessores'!A:B,2,FALSE),"Não Cadastrado")</f>
        <v>19634</v>
      </c>
      <c r="I475" s="292"/>
      <c r="J475" s="29" t="s">
        <v>218</v>
      </c>
      <c r="K475" s="292" t="s">
        <v>3861</v>
      </c>
      <c r="L475" s="387">
        <v>44250</v>
      </c>
      <c r="M475" s="387">
        <v>44250</v>
      </c>
      <c r="N475" s="391">
        <v>44452</v>
      </c>
      <c r="O475" s="299" t="s">
        <v>3909</v>
      </c>
      <c r="P475" s="388">
        <v>8.0000000000000002E-3</v>
      </c>
      <c r="Q475" s="420" t="s">
        <v>5166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220</v>
      </c>
      <c r="U475" s="292" t="s">
        <v>3878</v>
      </c>
      <c r="V475" s="292" t="s">
        <v>38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3007</v>
      </c>
      <c r="BE475" s="339" t="s">
        <v>3007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34</v>
      </c>
      <c r="B476" s="104" t="s">
        <v>2629</v>
      </c>
      <c r="C476" s="122" t="s">
        <v>2627</v>
      </c>
      <c r="D476" s="292">
        <v>4903270</v>
      </c>
      <c r="E476" s="293" t="s">
        <v>110</v>
      </c>
      <c r="F476" s="293" t="s">
        <v>38</v>
      </c>
      <c r="G476" s="293" t="s">
        <v>39</v>
      </c>
      <c r="H476" s="293">
        <f>IFERROR(VLOOKUP(G476,'Cadastro de assessores'!A:B,2,FALSE),"Não Cadastrado")</f>
        <v>12344</v>
      </c>
      <c r="I476" s="293"/>
      <c r="J476" s="29" t="s">
        <v>3855</v>
      </c>
      <c r="K476" s="293" t="s">
        <v>227</v>
      </c>
      <c r="L476" s="415">
        <v>44257</v>
      </c>
      <c r="M476" s="415">
        <v>44257</v>
      </c>
      <c r="N476" s="299"/>
      <c r="O476" s="299" t="s">
        <v>3856</v>
      </c>
      <c r="P476" s="388">
        <v>0.02</v>
      </c>
      <c r="Q476" s="420" t="s">
        <v>5250</v>
      </c>
      <c r="R476" s="417"/>
      <c r="S476" s="292" t="str">
        <f t="shared" si="50"/>
        <v>Não Qualificado</v>
      </c>
      <c r="T476" s="292" t="s">
        <v>220</v>
      </c>
      <c r="U476" s="292" t="s">
        <v>4245</v>
      </c>
      <c r="V476" s="292" t="s">
        <v>38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34</v>
      </c>
      <c r="B477" s="104" t="s">
        <v>5251</v>
      </c>
      <c r="C477" s="122" t="s">
        <v>5252</v>
      </c>
      <c r="D477" s="292">
        <v>2405046</v>
      </c>
      <c r="E477" s="292" t="s">
        <v>19</v>
      </c>
      <c r="F477" s="292" t="s">
        <v>38</v>
      </c>
      <c r="G477" s="292" t="s">
        <v>5253</v>
      </c>
      <c r="H477" s="292" t="str">
        <f>IFERROR(VLOOKUP(G477,'Cadastro de assessores'!A:B,2,FALSE),"Não Cadastrado")</f>
        <v>14320</v>
      </c>
      <c r="I477" s="292"/>
      <c r="J477" s="29" t="s">
        <v>218</v>
      </c>
      <c r="K477" s="292" t="s">
        <v>3861</v>
      </c>
      <c r="L477" s="387">
        <v>43777</v>
      </c>
      <c r="M477" s="387">
        <v>43777</v>
      </c>
      <c r="N477" s="465">
        <v>44105</v>
      </c>
      <c r="O477" s="292" t="s">
        <v>4674</v>
      </c>
      <c r="P477" s="388">
        <v>0.02</v>
      </c>
      <c r="Q477" s="420" t="s">
        <v>5254</v>
      </c>
      <c r="R477" s="417"/>
      <c r="S477" s="292" t="str">
        <f t="shared" si="50"/>
        <v/>
      </c>
      <c r="T477" s="292" t="s">
        <v>220</v>
      </c>
      <c r="U477" s="292" t="s">
        <v>4058</v>
      </c>
      <c r="V477" s="292" t="s">
        <v>38</v>
      </c>
      <c r="W477" s="418" t="s">
        <v>5255</v>
      </c>
      <c r="X477" s="418"/>
      <c r="Y477" s="418" t="s">
        <v>5256</v>
      </c>
      <c r="Z477" s="418" t="s">
        <v>5257</v>
      </c>
      <c r="AA477" s="418" t="s">
        <v>5258</v>
      </c>
      <c r="AB477" s="418" t="s">
        <v>5259</v>
      </c>
      <c r="AC477" s="418" t="s">
        <v>5260</v>
      </c>
      <c r="AD477" s="418" t="s">
        <v>5261</v>
      </c>
      <c r="AE477" s="418" t="s">
        <v>5262</v>
      </c>
      <c r="AF477" s="418" t="s">
        <v>5263</v>
      </c>
      <c r="AG477" s="418" t="s">
        <v>5264</v>
      </c>
      <c r="AH477" s="418" t="s">
        <v>5265</v>
      </c>
      <c r="AI477" s="418" t="s">
        <v>5266</v>
      </c>
      <c r="AJ477" s="418"/>
      <c r="AK477" s="339"/>
      <c r="AL477" s="339"/>
      <c r="AM477" s="339" t="s">
        <v>3220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3007</v>
      </c>
      <c r="BE477" s="339" t="s">
        <v>3007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34</v>
      </c>
      <c r="B478" s="104" t="s">
        <v>5267</v>
      </c>
      <c r="C478" s="390" t="s">
        <v>5268</v>
      </c>
      <c r="D478" s="299">
        <v>4460007</v>
      </c>
      <c r="E478" s="293" t="s">
        <v>19</v>
      </c>
      <c r="F478" s="293" t="s">
        <v>38</v>
      </c>
      <c r="G478" s="293" t="s">
        <v>3232</v>
      </c>
      <c r="H478" s="293" t="str">
        <f>IFERROR(VLOOKUP(G478,'Cadastro de assessores'!A:B,2,FALSE),"Não Cadastrado")</f>
        <v>13444</v>
      </c>
      <c r="I478" s="293"/>
      <c r="J478" s="29" t="s">
        <v>3855</v>
      </c>
      <c r="K478" s="293" t="s">
        <v>227</v>
      </c>
      <c r="L478" s="415">
        <v>44372</v>
      </c>
      <c r="M478" s="415">
        <v>44372</v>
      </c>
      <c r="N478" s="299"/>
      <c r="O478" s="299" t="s">
        <v>4086</v>
      </c>
      <c r="P478" s="388">
        <v>0.02</v>
      </c>
      <c r="Q478" s="168"/>
      <c r="R478" s="417"/>
      <c r="S478" s="292" t="str">
        <f t="shared" si="50"/>
        <v>Não Qualificado</v>
      </c>
      <c r="T478" s="299" t="s">
        <v>264</v>
      </c>
      <c r="U478" s="299" t="s">
        <v>4087</v>
      </c>
      <c r="V478" s="299" t="s">
        <v>31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34</v>
      </c>
      <c r="B479" s="104" t="s">
        <v>2635</v>
      </c>
      <c r="C479" s="390" t="s">
        <v>5269</v>
      </c>
      <c r="D479" s="299">
        <v>8419053</v>
      </c>
      <c r="E479" s="293" t="s">
        <v>19</v>
      </c>
      <c r="F479" s="293" t="s">
        <v>124</v>
      </c>
      <c r="G479" s="299" t="s">
        <v>354</v>
      </c>
      <c r="H479" s="299" t="str">
        <f>IFERROR(VLOOKUP(G479,'Cadastro de assessores'!A:B,2,FALSE),"Não Cadastrado")</f>
        <v>17831</v>
      </c>
      <c r="I479" s="299"/>
      <c r="J479" s="29" t="s">
        <v>3855</v>
      </c>
      <c r="K479" s="439" t="s">
        <v>239</v>
      </c>
      <c r="L479" s="292" t="s">
        <v>3220</v>
      </c>
      <c r="M479" s="436" t="s">
        <v>4244</v>
      </c>
      <c r="N479" s="299"/>
      <c r="O479" s="299" t="s">
        <v>3872</v>
      </c>
      <c r="P479" s="388">
        <v>1.2E-2</v>
      </c>
      <c r="Q479" s="420"/>
      <c r="R479" s="417"/>
      <c r="S479" s="292"/>
      <c r="T479" s="292" t="s">
        <v>220</v>
      </c>
      <c r="U479" s="292" t="s">
        <v>3908</v>
      </c>
      <c r="V479" s="292" t="s">
        <v>124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3007</v>
      </c>
      <c r="BE479" s="339" t="s">
        <v>3007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34</v>
      </c>
      <c r="B480" s="104" t="s">
        <v>5270</v>
      </c>
      <c r="C480" s="122" t="s">
        <v>5271</v>
      </c>
      <c r="D480" s="299">
        <v>8419053</v>
      </c>
      <c r="E480" s="292" t="s">
        <v>19</v>
      </c>
      <c r="F480" s="292" t="s">
        <v>38</v>
      </c>
      <c r="G480" s="292" t="s">
        <v>3860</v>
      </c>
      <c r="H480" s="292" t="str">
        <f>IFERROR(VLOOKUP(G480,'Cadastro de assessores'!A:B,2,FALSE),"Não Cadastrado")</f>
        <v>17679</v>
      </c>
      <c r="I480" s="292"/>
      <c r="J480" s="29" t="s">
        <v>218</v>
      </c>
      <c r="K480" s="292" t="s">
        <v>3861</v>
      </c>
      <c r="L480" s="387">
        <v>44272</v>
      </c>
      <c r="M480" s="387">
        <v>44272</v>
      </c>
      <c r="N480" s="419">
        <v>44498</v>
      </c>
      <c r="O480" s="292" t="s">
        <v>3872</v>
      </c>
      <c r="P480" s="388">
        <v>1.2E-2</v>
      </c>
      <c r="Q480" s="420" t="s">
        <v>5272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220</v>
      </c>
      <c r="U480" s="292" t="s">
        <v>3890</v>
      </c>
      <c r="V480" s="292" t="s">
        <v>38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3007</v>
      </c>
      <c r="BE480" s="339" t="s">
        <v>3007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34</v>
      </c>
      <c r="B481" s="104" t="s">
        <v>5270</v>
      </c>
      <c r="C481" s="122" t="s">
        <v>5271</v>
      </c>
      <c r="D481" s="292">
        <v>4951699</v>
      </c>
      <c r="E481" s="292" t="s">
        <v>19</v>
      </c>
      <c r="F481" s="292" t="s">
        <v>38</v>
      </c>
      <c r="G481" s="292" t="s">
        <v>5273</v>
      </c>
      <c r="H481" s="292" t="str">
        <f>IFERROR(VLOOKUP(G481,'Cadastro de assessores'!A:B,2,FALSE),"Não Cadastrado")</f>
        <v>12305</v>
      </c>
      <c r="I481" s="292"/>
      <c r="J481" s="29" t="s">
        <v>218</v>
      </c>
      <c r="K481" s="292" t="s">
        <v>3861</v>
      </c>
      <c r="L481" s="387">
        <v>44271</v>
      </c>
      <c r="M481" s="387">
        <v>44271</v>
      </c>
      <c r="N481" s="419">
        <v>44498</v>
      </c>
      <c r="O481" s="299" t="s">
        <v>3909</v>
      </c>
      <c r="P481" s="388">
        <v>8.0000000000000002E-3</v>
      </c>
      <c r="Q481" s="420" t="s">
        <v>5272</v>
      </c>
      <c r="R481" s="417"/>
      <c r="S481" s="292" t="str">
        <f t="shared" si="51"/>
        <v>Qualificado</v>
      </c>
      <c r="T481" s="292" t="s">
        <v>220</v>
      </c>
      <c r="U481" s="292" t="s">
        <v>3890</v>
      </c>
      <c r="V481" s="292" t="s">
        <v>38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3007</v>
      </c>
      <c r="BE481" s="339" t="s">
        <v>3007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34</v>
      </c>
      <c r="B482" s="104" t="s">
        <v>5274</v>
      </c>
      <c r="C482" s="390" t="s">
        <v>5275</v>
      </c>
      <c r="D482" s="299">
        <v>5900712</v>
      </c>
      <c r="E482" s="293" t="s">
        <v>19</v>
      </c>
      <c r="F482" s="293" t="s">
        <v>124</v>
      </c>
      <c r="G482" s="293" t="s">
        <v>404</v>
      </c>
      <c r="H482" s="299" t="str">
        <f>IFERROR(VLOOKUP(G482,'Cadastro de assessores'!A:B,2,FALSE),"Não Cadastrado")</f>
        <v>18009</v>
      </c>
      <c r="I482" s="299"/>
      <c r="J482" s="29" t="s">
        <v>218</v>
      </c>
      <c r="K482" s="293" t="s">
        <v>227</v>
      </c>
      <c r="L482" s="415">
        <v>44386</v>
      </c>
      <c r="M482" s="415">
        <v>44390</v>
      </c>
      <c r="N482" s="447">
        <v>44895</v>
      </c>
      <c r="O482" s="299" t="s">
        <v>3876</v>
      </c>
      <c r="P482" s="388">
        <v>2.5000000000000001E-2</v>
      </c>
      <c r="Q482" s="168" t="s">
        <v>5276</v>
      </c>
      <c r="R482" s="417"/>
      <c r="S482" s="292" t="str">
        <f t="shared" si="51"/>
        <v>Não Qualificado</v>
      </c>
      <c r="T482" s="292" t="s">
        <v>220</v>
      </c>
      <c r="U482" s="299" t="s">
        <v>3883</v>
      </c>
      <c r="V482" s="299" t="s">
        <v>38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34</v>
      </c>
      <c r="B483" s="104" t="s">
        <v>2645</v>
      </c>
      <c r="C483" s="122" t="s">
        <v>2643</v>
      </c>
      <c r="D483" s="292">
        <v>3369465</v>
      </c>
      <c r="E483" s="293" t="s">
        <v>19</v>
      </c>
      <c r="F483" s="293" t="s">
        <v>38</v>
      </c>
      <c r="G483" s="293" t="s">
        <v>446</v>
      </c>
      <c r="H483" s="299">
        <f>IFERROR(VLOOKUP(G483,'Cadastro de assessores'!A:B,2,FALSE),"Não Cadastrado")</f>
        <v>12359</v>
      </c>
      <c r="I483" s="299"/>
      <c r="J483" s="29" t="s">
        <v>227</v>
      </c>
      <c r="K483" s="293" t="s">
        <v>227</v>
      </c>
      <c r="L483" s="423">
        <v>44618</v>
      </c>
      <c r="M483" s="423">
        <v>44618</v>
      </c>
      <c r="N483" s="299"/>
      <c r="O483" s="299" t="s">
        <v>3869</v>
      </c>
      <c r="P483" s="388">
        <v>7.0000000000000001E-3</v>
      </c>
      <c r="Q483" s="446" t="s">
        <v>4462</v>
      </c>
      <c r="R483" s="417"/>
      <c r="S483" s="292" t="str">
        <f t="shared" si="51"/>
        <v>Não Qualificado</v>
      </c>
      <c r="T483" s="292" t="s">
        <v>220</v>
      </c>
      <c r="U483" s="292" t="s">
        <v>3878</v>
      </c>
      <c r="V483" s="292" t="s">
        <v>38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34</v>
      </c>
      <c r="B484" s="104" t="s">
        <v>5277</v>
      </c>
      <c r="C484" s="122" t="s">
        <v>5278</v>
      </c>
      <c r="D484" s="292">
        <v>3730315</v>
      </c>
      <c r="E484" s="293" t="s">
        <v>110</v>
      </c>
      <c r="F484" s="293" t="s">
        <v>38</v>
      </c>
      <c r="G484" s="293" t="s">
        <v>4125</v>
      </c>
      <c r="H484" s="299" t="str">
        <f>IFERROR(VLOOKUP(G484,'Cadastro de assessores'!A:B,2,FALSE),"Não Cadastrado")</f>
        <v>19634</v>
      </c>
      <c r="I484" s="299"/>
      <c r="J484" s="29" t="s">
        <v>3855</v>
      </c>
      <c r="K484" s="293" t="s">
        <v>227</v>
      </c>
      <c r="L484" s="415">
        <v>44714</v>
      </c>
      <c r="M484" s="415">
        <v>44714</v>
      </c>
      <c r="N484" s="299"/>
      <c r="O484" s="299" t="s">
        <v>3872</v>
      </c>
      <c r="P484" s="388">
        <v>1.2E-2</v>
      </c>
      <c r="Q484" s="420" t="s">
        <v>5279</v>
      </c>
      <c r="R484" s="417"/>
      <c r="S484" s="292"/>
      <c r="T484" s="292" t="s">
        <v>264</v>
      </c>
      <c r="U484" s="292" t="s">
        <v>3890</v>
      </c>
      <c r="V484" s="292" t="s">
        <v>38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3007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34</v>
      </c>
      <c r="B485" s="104" t="s">
        <v>5280</v>
      </c>
      <c r="C485" s="122" t="s">
        <v>5281</v>
      </c>
      <c r="D485" s="292">
        <v>5371919</v>
      </c>
      <c r="E485" s="293" t="s">
        <v>110</v>
      </c>
      <c r="F485" s="293" t="s">
        <v>38</v>
      </c>
      <c r="G485" s="293" t="s">
        <v>4125</v>
      </c>
      <c r="H485" s="299" t="str">
        <f>IFERROR(VLOOKUP(G485,'Cadastro de assessores'!A:B,2,FALSE),"Não Cadastrado")</f>
        <v>19634</v>
      </c>
      <c r="I485" s="299"/>
      <c r="J485" s="29" t="s">
        <v>3855</v>
      </c>
      <c r="K485" s="293" t="s">
        <v>227</v>
      </c>
      <c r="L485" s="415">
        <v>44711</v>
      </c>
      <c r="M485" s="415">
        <v>44714</v>
      </c>
      <c r="N485" s="299"/>
      <c r="O485" s="299" t="s">
        <v>3872</v>
      </c>
      <c r="P485" s="388">
        <v>1.2E-2</v>
      </c>
      <c r="Q485" s="420" t="s">
        <v>5282</v>
      </c>
      <c r="R485" s="417"/>
      <c r="S485" s="292"/>
      <c r="T485" s="292" t="s">
        <v>264</v>
      </c>
      <c r="U485" s="292" t="s">
        <v>3890</v>
      </c>
      <c r="V485" s="292" t="s">
        <v>38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3007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34</v>
      </c>
      <c r="B486" s="104" t="s">
        <v>5283</v>
      </c>
      <c r="C486" s="122" t="s">
        <v>5284</v>
      </c>
      <c r="D486" s="292">
        <v>3102597</v>
      </c>
      <c r="E486" s="293" t="s">
        <v>19</v>
      </c>
      <c r="F486" s="293" t="s">
        <v>38</v>
      </c>
      <c r="G486" s="293" t="s">
        <v>446</v>
      </c>
      <c r="H486" s="293">
        <f>IFERROR(VLOOKUP(G486,'Cadastro de assessores'!A:B,2,FALSE),"Não Cadastrado")</f>
        <v>12359</v>
      </c>
      <c r="I486" s="293"/>
      <c r="J486" s="29" t="s">
        <v>3855</v>
      </c>
      <c r="K486" s="293" t="s">
        <v>227</v>
      </c>
      <c r="L486" s="415">
        <v>44249</v>
      </c>
      <c r="M486" s="415">
        <v>44249</v>
      </c>
      <c r="N486" s="299"/>
      <c r="O486" s="299" t="s">
        <v>3856</v>
      </c>
      <c r="P486" s="388">
        <v>0.02</v>
      </c>
      <c r="Q486" s="420" t="s">
        <v>3967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220</v>
      </c>
      <c r="U486" s="292" t="s">
        <v>3864</v>
      </c>
      <c r="V486" s="292" t="s">
        <v>38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34</v>
      </c>
      <c r="B487" s="104" t="s">
        <v>2664</v>
      </c>
      <c r="C487" s="122" t="s">
        <v>5285</v>
      </c>
      <c r="D487" s="292">
        <v>3457906</v>
      </c>
      <c r="E487" s="293" t="s">
        <v>19</v>
      </c>
      <c r="F487" s="293" t="s">
        <v>38</v>
      </c>
      <c r="G487" s="293" t="s">
        <v>530</v>
      </c>
      <c r="H487" s="293" t="str">
        <f>IFERROR(VLOOKUP(G487,'Cadastro de assessores'!A:B,2,FALSE),"Não Cadastrado")</f>
        <v>18993</v>
      </c>
      <c r="I487" s="293"/>
      <c r="J487" s="29" t="s">
        <v>3855</v>
      </c>
      <c r="K487" s="293" t="s">
        <v>227</v>
      </c>
      <c r="L487" s="415">
        <v>43693</v>
      </c>
      <c r="M487" s="415">
        <v>43693</v>
      </c>
      <c r="N487" s="292"/>
      <c r="O487" s="292" t="s">
        <v>5286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220</v>
      </c>
      <c r="U487" s="292" t="s">
        <v>3883</v>
      </c>
      <c r="V487" s="292" t="s">
        <v>38</v>
      </c>
      <c r="W487" s="418" t="s">
        <v>5287</v>
      </c>
      <c r="X487" s="418"/>
      <c r="Y487" s="418" t="s">
        <v>5288</v>
      </c>
      <c r="Z487" s="418" t="s">
        <v>5289</v>
      </c>
      <c r="AA487" s="418" t="s">
        <v>5290</v>
      </c>
      <c r="AB487" s="418" t="s">
        <v>5291</v>
      </c>
      <c r="AC487" s="418" t="s">
        <v>5292</v>
      </c>
      <c r="AD487" s="418" t="s">
        <v>5293</v>
      </c>
      <c r="AE487" s="418" t="s">
        <v>5294</v>
      </c>
      <c r="AF487" s="418" t="s">
        <v>5295</v>
      </c>
      <c r="AG487" s="418" t="s">
        <v>5296</v>
      </c>
      <c r="AH487" s="418" t="s">
        <v>5297</v>
      </c>
      <c r="AI487" s="418" t="s">
        <v>5298</v>
      </c>
      <c r="AJ487" s="418" t="s">
        <v>5299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34</v>
      </c>
      <c r="B488" s="104" t="s">
        <v>5300</v>
      </c>
      <c r="C488" s="441" t="s">
        <v>5301</v>
      </c>
      <c r="D488" s="299">
        <v>5582661</v>
      </c>
      <c r="E488" s="293" t="s">
        <v>19</v>
      </c>
      <c r="F488" s="293" t="s">
        <v>124</v>
      </c>
      <c r="G488" s="293" t="s">
        <v>404</v>
      </c>
      <c r="H488" s="293" t="str">
        <f>IFERROR(VLOOKUP(G488,'Cadastro de assessores'!A:B,2,FALSE),"Não Cadastrado")</f>
        <v>18009</v>
      </c>
      <c r="I488" s="293"/>
      <c r="J488" s="29" t="s">
        <v>218</v>
      </c>
      <c r="K488" s="293" t="s">
        <v>227</v>
      </c>
      <c r="L488" s="415">
        <v>44340</v>
      </c>
      <c r="M488" s="415">
        <v>44340</v>
      </c>
      <c r="N488" s="387">
        <v>44896</v>
      </c>
      <c r="O488" s="292" t="s">
        <v>3876</v>
      </c>
      <c r="P488" s="388">
        <v>2.5000000000000001E-2</v>
      </c>
      <c r="Q488" s="168" t="s">
        <v>5302</v>
      </c>
      <c r="R488" s="417"/>
      <c r="S488" s="292" t="str">
        <f t="shared" si="52"/>
        <v/>
      </c>
      <c r="T488" s="292" t="s">
        <v>220</v>
      </c>
      <c r="U488" s="292" t="s">
        <v>3878</v>
      </c>
      <c r="V488" s="292" t="s">
        <v>38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34</v>
      </c>
      <c r="B489" s="104" t="s">
        <v>5303</v>
      </c>
      <c r="C489" s="122" t="s">
        <v>5304</v>
      </c>
      <c r="D489" s="292">
        <v>4484307</v>
      </c>
      <c r="E489" s="292" t="s">
        <v>110</v>
      </c>
      <c r="F489" s="292" t="s">
        <v>38</v>
      </c>
      <c r="G489" s="292" t="s">
        <v>5305</v>
      </c>
      <c r="H489" s="292" t="str">
        <f>IFERROR(VLOOKUP(G489,'Cadastro de assessores'!A:B,2,FALSE),"Não Cadastrado")</f>
        <v>18061</v>
      </c>
      <c r="I489" s="292"/>
      <c r="J489" s="29" t="s">
        <v>218</v>
      </c>
      <c r="K489" s="292" t="s">
        <v>3861</v>
      </c>
      <c r="L489" s="387">
        <v>44105</v>
      </c>
      <c r="M489" s="387">
        <v>44105</v>
      </c>
      <c r="N489" s="419">
        <v>44482</v>
      </c>
      <c r="O489" s="292" t="s">
        <v>3876</v>
      </c>
      <c r="P489" s="388">
        <v>2.5000000000000001E-2</v>
      </c>
      <c r="Q489" s="420" t="s">
        <v>5306</v>
      </c>
      <c r="R489" s="417"/>
      <c r="S489" s="292" t="str">
        <f t="shared" si="52"/>
        <v>Não Qualificado</v>
      </c>
      <c r="T489" s="292" t="s">
        <v>220</v>
      </c>
      <c r="U489" s="292" t="s">
        <v>5307</v>
      </c>
      <c r="V489" s="292" t="s">
        <v>124</v>
      </c>
      <c r="W489" s="418" t="s">
        <v>3865</v>
      </c>
      <c r="X489" s="418" t="s">
        <v>3865</v>
      </c>
      <c r="Y489" s="418" t="s">
        <v>3865</v>
      </c>
      <c r="Z489" s="418" t="s">
        <v>3865</v>
      </c>
      <c r="AA489" s="418" t="s">
        <v>3865</v>
      </c>
      <c r="AB489" s="418" t="s">
        <v>3865</v>
      </c>
      <c r="AC489" s="418" t="s">
        <v>3865</v>
      </c>
      <c r="AD489" s="418" t="s">
        <v>3865</v>
      </c>
      <c r="AE489" s="418" t="s">
        <v>3865</v>
      </c>
      <c r="AF489" s="418" t="s">
        <v>3865</v>
      </c>
      <c r="AG489" s="418" t="s">
        <v>3865</v>
      </c>
      <c r="AH489" s="418" t="s">
        <v>3865</v>
      </c>
      <c r="AI489" s="418" t="s">
        <v>5308</v>
      </c>
      <c r="AJ489" s="418" t="s">
        <v>5309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3007</v>
      </c>
      <c r="BE489" s="339" t="s">
        <v>3007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34</v>
      </c>
      <c r="B490" s="104" t="s">
        <v>3666</v>
      </c>
      <c r="C490" s="122" t="s">
        <v>5310</v>
      </c>
      <c r="D490" s="292">
        <v>4598320</v>
      </c>
      <c r="E490" s="293" t="s">
        <v>19</v>
      </c>
      <c r="F490" s="293" t="s">
        <v>38</v>
      </c>
      <c r="G490" s="293" t="s">
        <v>530</v>
      </c>
      <c r="H490" s="293" t="str">
        <f>IFERROR(VLOOKUP(G490,'Cadastro de assessores'!A:B,2,FALSE),"Não Cadastrado")</f>
        <v>18993</v>
      </c>
      <c r="I490" s="293"/>
      <c r="J490" s="29" t="s">
        <v>3855</v>
      </c>
      <c r="K490" s="293" t="s">
        <v>227</v>
      </c>
      <c r="L490" s="416">
        <v>44148</v>
      </c>
      <c r="M490" s="416">
        <v>44148</v>
      </c>
      <c r="N490" s="292"/>
      <c r="O490" s="292" t="s">
        <v>3876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220</v>
      </c>
      <c r="U490" s="292" t="s">
        <v>4116</v>
      </c>
      <c r="V490" s="292" t="s">
        <v>955</v>
      </c>
      <c r="W490" s="418" t="s">
        <v>3865</v>
      </c>
      <c r="X490" s="418" t="s">
        <v>3865</v>
      </c>
      <c r="Y490" s="418" t="s">
        <v>3865</v>
      </c>
      <c r="Z490" s="418" t="s">
        <v>3865</v>
      </c>
      <c r="AA490" s="418" t="s">
        <v>3865</v>
      </c>
      <c r="AB490" s="418" t="s">
        <v>3865</v>
      </c>
      <c r="AC490" s="418" t="s">
        <v>3865</v>
      </c>
      <c r="AD490" s="418" t="s">
        <v>3865</v>
      </c>
      <c r="AE490" s="418" t="s">
        <v>3865</v>
      </c>
      <c r="AF490" s="418" t="s">
        <v>3865</v>
      </c>
      <c r="AG490" s="418" t="s">
        <v>3865</v>
      </c>
      <c r="AH490" s="418" t="s">
        <v>3865</v>
      </c>
      <c r="AI490" s="418" t="s">
        <v>3865</v>
      </c>
      <c r="AJ490" s="418" t="s">
        <v>5311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34</v>
      </c>
      <c r="B491" s="104" t="s">
        <v>5312</v>
      </c>
      <c r="C491" s="122" t="s">
        <v>5313</v>
      </c>
      <c r="D491" s="292">
        <v>3412436</v>
      </c>
      <c r="E491" s="293" t="s">
        <v>2998</v>
      </c>
      <c r="F491" s="293" t="s">
        <v>38</v>
      </c>
      <c r="G491" s="293" t="s">
        <v>2998</v>
      </c>
      <c r="H491" s="293" t="str">
        <f>IFERROR(VLOOKUP(G491,'Cadastro de assessores'!A:B,2,FALSE),"Não Cadastrado")</f>
        <v>18986</v>
      </c>
      <c r="I491" s="293"/>
      <c r="J491" s="29" t="s">
        <v>3855</v>
      </c>
      <c r="K491" s="439" t="s">
        <v>239</v>
      </c>
      <c r="L491" s="415">
        <v>44067</v>
      </c>
      <c r="M491" s="415">
        <v>44075</v>
      </c>
      <c r="N491" s="292"/>
      <c r="O491" s="292" t="s">
        <v>3862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220</v>
      </c>
      <c r="U491" s="292" t="s">
        <v>3996</v>
      </c>
      <c r="V491" s="292" t="s">
        <v>38</v>
      </c>
      <c r="W491" s="418" t="s">
        <v>3865</v>
      </c>
      <c r="X491" s="418" t="s">
        <v>3865</v>
      </c>
      <c r="Y491" s="418" t="s">
        <v>3865</v>
      </c>
      <c r="Z491" s="418" t="s">
        <v>3865</v>
      </c>
      <c r="AA491" s="418" t="s">
        <v>3865</v>
      </c>
      <c r="AB491" s="418" t="s">
        <v>3865</v>
      </c>
      <c r="AC491" s="418" t="s">
        <v>3865</v>
      </c>
      <c r="AD491" s="418" t="s">
        <v>3865</v>
      </c>
      <c r="AE491" s="418" t="s">
        <v>3865</v>
      </c>
      <c r="AF491" s="418" t="s">
        <v>3865</v>
      </c>
      <c r="AG491" s="418" t="s">
        <v>5314</v>
      </c>
      <c r="AH491" s="418" t="s">
        <v>5315</v>
      </c>
      <c r="AI491" s="418" t="s">
        <v>5316</v>
      </c>
      <c r="AJ491" s="418" t="s">
        <v>5317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34</v>
      </c>
      <c r="B492" s="104" t="s">
        <v>2672</v>
      </c>
      <c r="C492" s="441" t="s">
        <v>5318</v>
      </c>
      <c r="D492" s="299">
        <v>5681841</v>
      </c>
      <c r="E492" s="293" t="s">
        <v>19</v>
      </c>
      <c r="F492" s="293" t="s">
        <v>124</v>
      </c>
      <c r="G492" s="293" t="s">
        <v>244</v>
      </c>
      <c r="H492" s="293" t="str">
        <f>IFERROR(VLOOKUP(G492,'Cadastro de assessores'!A:B,2,FALSE),"Não Cadastrado")</f>
        <v>18890</v>
      </c>
      <c r="I492" s="293"/>
      <c r="J492" s="29" t="s">
        <v>3855</v>
      </c>
      <c r="K492" s="293" t="s">
        <v>227</v>
      </c>
      <c r="L492" s="415">
        <v>44469</v>
      </c>
      <c r="M492" s="415">
        <v>44469</v>
      </c>
      <c r="N492" s="292"/>
      <c r="O492" s="292" t="s">
        <v>3872</v>
      </c>
      <c r="P492" s="388">
        <v>1.2E-2</v>
      </c>
      <c r="Q492" s="168" t="s">
        <v>3975</v>
      </c>
      <c r="R492" s="417"/>
      <c r="S492" s="292" t="str">
        <f t="shared" si="52"/>
        <v>Não Qualificado</v>
      </c>
      <c r="T492" s="292" t="s">
        <v>220</v>
      </c>
      <c r="U492" s="299" t="s">
        <v>4034</v>
      </c>
      <c r="V492" s="299" t="s">
        <v>124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34</v>
      </c>
      <c r="B493" s="104" t="s">
        <v>5319</v>
      </c>
      <c r="C493" s="390" t="s">
        <v>5320</v>
      </c>
      <c r="D493" s="292">
        <v>5146477</v>
      </c>
      <c r="E493" s="292" t="s">
        <v>2998</v>
      </c>
      <c r="F493" s="292" t="s">
        <v>38</v>
      </c>
      <c r="G493" s="292" t="s">
        <v>2998</v>
      </c>
      <c r="H493" s="292" t="str">
        <f>IFERROR(VLOOKUP(G493,'Cadastro de assessores'!A:B,2,FALSE),"Não Cadastrado")</f>
        <v>18986</v>
      </c>
      <c r="I493" s="292"/>
      <c r="J493" s="29" t="s">
        <v>218</v>
      </c>
      <c r="K493" s="292" t="s">
        <v>3861</v>
      </c>
      <c r="L493" s="387">
        <v>44355</v>
      </c>
      <c r="M493" s="387">
        <v>44355</v>
      </c>
      <c r="N493" s="387">
        <v>44776</v>
      </c>
      <c r="O493" s="292" t="s">
        <v>3872</v>
      </c>
      <c r="P493" s="388">
        <v>1.2E-2</v>
      </c>
      <c r="Q493" s="168" t="s">
        <v>5321</v>
      </c>
      <c r="R493" s="417"/>
      <c r="S493" s="292" t="str">
        <f t="shared" si="52"/>
        <v/>
      </c>
      <c r="T493" s="292" t="s">
        <v>220</v>
      </c>
      <c r="U493" s="299" t="s">
        <v>5322</v>
      </c>
      <c r="V493" s="299" t="s">
        <v>112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34</v>
      </c>
      <c r="B494" s="104" t="s">
        <v>5323</v>
      </c>
      <c r="C494" s="441" t="s">
        <v>5324</v>
      </c>
      <c r="D494" s="299">
        <v>5620188</v>
      </c>
      <c r="E494" s="293" t="s">
        <v>19</v>
      </c>
      <c r="F494" s="293" t="s">
        <v>124</v>
      </c>
      <c r="G494" s="299" t="s">
        <v>5325</v>
      </c>
      <c r="H494" s="299" t="str">
        <f>IFERROR(VLOOKUP(G494,'Cadastro de assessores'!A:B,2,FALSE),"Não Cadastrado")</f>
        <v>18530</v>
      </c>
      <c r="I494" s="299"/>
      <c r="J494" s="29" t="s">
        <v>3855</v>
      </c>
      <c r="K494" s="439" t="s">
        <v>239</v>
      </c>
      <c r="L494" s="415">
        <v>44355</v>
      </c>
      <c r="M494" s="415">
        <v>44356</v>
      </c>
      <c r="N494" s="292"/>
      <c r="O494" s="292" t="s">
        <v>3876</v>
      </c>
      <c r="P494" s="388">
        <v>2.5000000000000001E-2</v>
      </c>
      <c r="Q494" s="168"/>
      <c r="R494" s="417"/>
      <c r="S494" s="292" t="str">
        <f t="shared" si="52"/>
        <v/>
      </c>
      <c r="T494" s="292" t="s">
        <v>220</v>
      </c>
      <c r="U494" s="292" t="s">
        <v>3878</v>
      </c>
      <c r="V494" s="292" t="s">
        <v>38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34</v>
      </c>
      <c r="B495" s="104" t="s">
        <v>5326</v>
      </c>
      <c r="C495" s="122" t="s">
        <v>5327</v>
      </c>
      <c r="D495" s="483">
        <v>7738705</v>
      </c>
      <c r="E495" s="293" t="s">
        <v>19</v>
      </c>
      <c r="F495" s="293" t="s">
        <v>124</v>
      </c>
      <c r="G495" s="293" t="s">
        <v>354</v>
      </c>
      <c r="H495" s="299" t="str">
        <f>IFERROR(VLOOKUP(G495,'Cadastro de assessores'!A:B,2,FALSE),"Não Cadastrado")</f>
        <v>17831</v>
      </c>
      <c r="I495" s="299"/>
      <c r="J495" s="29" t="s">
        <v>3855</v>
      </c>
      <c r="K495" s="293" t="s">
        <v>227</v>
      </c>
      <c r="L495" s="415">
        <v>44585</v>
      </c>
      <c r="M495" s="415">
        <v>44589</v>
      </c>
      <c r="N495" s="292"/>
      <c r="O495" s="292" t="s">
        <v>3869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220</v>
      </c>
      <c r="U495" s="292" t="s">
        <v>3908</v>
      </c>
      <c r="V495" s="292" t="s">
        <v>124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34</v>
      </c>
      <c r="B496" s="104" t="s">
        <v>2685</v>
      </c>
      <c r="C496" s="122" t="s">
        <v>2683</v>
      </c>
      <c r="D496" s="292">
        <v>4634231</v>
      </c>
      <c r="E496" s="293" t="s">
        <v>110</v>
      </c>
      <c r="F496" s="293" t="s">
        <v>38</v>
      </c>
      <c r="G496" s="293" t="s">
        <v>3914</v>
      </c>
      <c r="H496" s="293" t="str">
        <f>IFERROR(VLOOKUP(G496,'Cadastro de assessores'!A:B,2,FALSE),"Não Cadastrado")</f>
        <v>12624</v>
      </c>
      <c r="I496" s="293"/>
      <c r="J496" s="29" t="s">
        <v>3855</v>
      </c>
      <c r="K496" s="293" t="s">
        <v>227</v>
      </c>
      <c r="L496" s="415">
        <v>44166</v>
      </c>
      <c r="M496" s="415">
        <v>44173</v>
      </c>
      <c r="N496" s="292"/>
      <c r="O496" s="292" t="s">
        <v>3869</v>
      </c>
      <c r="P496" s="388">
        <v>7.0000000000000001E-3</v>
      </c>
      <c r="Q496" s="484" t="s">
        <v>5328</v>
      </c>
      <c r="R496" s="417"/>
      <c r="S496" s="292" t="str">
        <f t="shared" si="52"/>
        <v>Não Qualificado</v>
      </c>
      <c r="T496" s="292" t="s">
        <v>220</v>
      </c>
      <c r="U496" s="292" t="s">
        <v>3878</v>
      </c>
      <c r="V496" s="292" t="s">
        <v>38</v>
      </c>
      <c r="W496" s="418" t="s">
        <v>3865</v>
      </c>
      <c r="X496" s="418" t="s">
        <v>3865</v>
      </c>
      <c r="Y496" s="418" t="s">
        <v>3865</v>
      </c>
      <c r="Z496" s="418" t="s">
        <v>3865</v>
      </c>
      <c r="AA496" s="418" t="s">
        <v>3865</v>
      </c>
      <c r="AB496" s="418" t="s">
        <v>3865</v>
      </c>
      <c r="AC496" s="418" t="s">
        <v>3865</v>
      </c>
      <c r="AD496" s="418" t="s">
        <v>3865</v>
      </c>
      <c r="AE496" s="418" t="s">
        <v>3865</v>
      </c>
      <c r="AF496" s="418" t="s">
        <v>3865</v>
      </c>
      <c r="AG496" s="418" t="s">
        <v>3865</v>
      </c>
      <c r="AH496" s="418" t="s">
        <v>3865</v>
      </c>
      <c r="AI496" s="418" t="s">
        <v>3865</v>
      </c>
      <c r="AJ496" s="418" t="s">
        <v>3865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34</v>
      </c>
      <c r="B497" s="104" t="s">
        <v>5329</v>
      </c>
      <c r="C497" s="390" t="s">
        <v>5330</v>
      </c>
      <c r="D497" s="299">
        <v>4304013</v>
      </c>
      <c r="E497" s="293" t="s">
        <v>19</v>
      </c>
      <c r="F497" s="293" t="s">
        <v>124</v>
      </c>
      <c r="G497" s="293" t="s">
        <v>404</v>
      </c>
      <c r="H497" s="293" t="str">
        <f>IFERROR(VLOOKUP(G497,'Cadastro de assessores'!A:B,2,FALSE),"Não Cadastrado")</f>
        <v>18009</v>
      </c>
      <c r="I497" s="293"/>
      <c r="J497" s="29" t="s">
        <v>3855</v>
      </c>
      <c r="K497" s="439" t="s">
        <v>227</v>
      </c>
      <c r="L497" s="415">
        <v>44292</v>
      </c>
      <c r="M497" s="415">
        <v>44291</v>
      </c>
      <c r="N497" s="292"/>
      <c r="O497" s="292" t="s">
        <v>3876</v>
      </c>
      <c r="P497" s="388">
        <v>2.5000000000000001E-2</v>
      </c>
      <c r="Q497" s="168"/>
      <c r="R497" s="417"/>
      <c r="S497" s="292" t="str">
        <f t="shared" si="52"/>
        <v/>
      </c>
      <c r="T497" s="292" t="s">
        <v>220</v>
      </c>
      <c r="U497" s="299" t="s">
        <v>3950</v>
      </c>
      <c r="V497" s="292" t="s">
        <v>3951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34</v>
      </c>
      <c r="B498" s="104" t="s">
        <v>2698</v>
      </c>
      <c r="C498" s="122" t="s">
        <v>2695</v>
      </c>
      <c r="D498" s="292">
        <v>4695301</v>
      </c>
      <c r="E498" s="293" t="s">
        <v>110</v>
      </c>
      <c r="F498" s="293" t="s">
        <v>38</v>
      </c>
      <c r="G498" s="293" t="s">
        <v>4125</v>
      </c>
      <c r="H498" s="293" t="str">
        <f>IFERROR(VLOOKUP(G498,'Cadastro de assessores'!A:B,2,FALSE),"Não Cadastrado")</f>
        <v>19634</v>
      </c>
      <c r="I498" s="293"/>
      <c r="J498" s="29" t="s">
        <v>3855</v>
      </c>
      <c r="K498" s="293" t="s">
        <v>227</v>
      </c>
      <c r="L498" s="415">
        <v>44217</v>
      </c>
      <c r="M498" s="415">
        <v>44218</v>
      </c>
      <c r="N498" s="292"/>
      <c r="O498" s="292" t="s">
        <v>3856</v>
      </c>
      <c r="P498" s="388">
        <v>0.02</v>
      </c>
      <c r="Q498" s="420"/>
      <c r="R498" s="417"/>
      <c r="S498" s="292" t="str">
        <f t="shared" si="52"/>
        <v/>
      </c>
      <c r="T498" s="292" t="s">
        <v>220</v>
      </c>
      <c r="U498" s="292" t="s">
        <v>4728</v>
      </c>
      <c r="V498" s="292" t="s">
        <v>38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3220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34</v>
      </c>
      <c r="B499" s="104" t="s">
        <v>5331</v>
      </c>
      <c r="C499" s="122" t="s">
        <v>5332</v>
      </c>
      <c r="D499" s="292">
        <v>4537910</v>
      </c>
      <c r="E499" s="293" t="s">
        <v>110</v>
      </c>
      <c r="F499" s="293" t="s">
        <v>38</v>
      </c>
      <c r="G499" s="293" t="s">
        <v>1740</v>
      </c>
      <c r="H499" s="293" t="str">
        <f>IFERROR(VLOOKUP(G499,'Cadastro de assessores'!A:B,2,FALSE),"Não Cadastrado")</f>
        <v>17243</v>
      </c>
      <c r="I499" s="293"/>
      <c r="J499" s="29" t="s">
        <v>3855</v>
      </c>
      <c r="K499" s="439" t="s">
        <v>239</v>
      </c>
      <c r="L499" s="292" t="s">
        <v>3220</v>
      </c>
      <c r="M499" s="436" t="s">
        <v>4244</v>
      </c>
      <c r="N499" s="292"/>
      <c r="O499" s="292" t="s">
        <v>3862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264</v>
      </c>
      <c r="U499" s="292" t="s">
        <v>4138</v>
      </c>
      <c r="V499" s="292" t="s">
        <v>38</v>
      </c>
      <c r="W499" s="418" t="s">
        <v>3865</v>
      </c>
      <c r="X499" s="418" t="s">
        <v>3865</v>
      </c>
      <c r="Y499" s="418" t="s">
        <v>3865</v>
      </c>
      <c r="Z499" s="418" t="s">
        <v>3865</v>
      </c>
      <c r="AA499" s="418" t="s">
        <v>3865</v>
      </c>
      <c r="AB499" s="418" t="s">
        <v>3865</v>
      </c>
      <c r="AC499" s="418" t="s">
        <v>3865</v>
      </c>
      <c r="AD499" s="418" t="s">
        <v>3865</v>
      </c>
      <c r="AE499" s="418" t="s">
        <v>3865</v>
      </c>
      <c r="AF499" s="418" t="s">
        <v>3865</v>
      </c>
      <c r="AG499" s="418" t="s">
        <v>3865</v>
      </c>
      <c r="AH499" s="418" t="s">
        <v>3865</v>
      </c>
      <c r="AI499" s="418" t="s">
        <v>3865</v>
      </c>
      <c r="AJ499" s="418" t="s">
        <v>3865</v>
      </c>
      <c r="AK499" s="339" t="s">
        <v>3220</v>
      </c>
      <c r="AL499" s="339"/>
      <c r="AM499" s="339" t="s">
        <v>3220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3007</v>
      </c>
      <c r="BE499" s="339" t="s">
        <v>3007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34</v>
      </c>
      <c r="B500" s="104" t="s">
        <v>2701</v>
      </c>
      <c r="C500" s="86" t="s">
        <v>2699</v>
      </c>
      <c r="D500" s="299">
        <v>7012555</v>
      </c>
      <c r="E500" s="293" t="s">
        <v>19</v>
      </c>
      <c r="F500" s="293" t="s">
        <v>38</v>
      </c>
      <c r="G500" s="426" t="s">
        <v>1014</v>
      </c>
      <c r="H500" s="293">
        <f>IFERROR(VLOOKUP(G500,'Cadastro de assessores'!A:B,2,FALSE),"Não Cadastrado")</f>
        <v>12342</v>
      </c>
      <c r="I500" s="293"/>
      <c r="J500" s="29" t="s">
        <v>3855</v>
      </c>
      <c r="K500" s="293" t="s">
        <v>227</v>
      </c>
      <c r="L500" s="416">
        <v>44553</v>
      </c>
      <c r="M500" s="416">
        <v>44558</v>
      </c>
      <c r="N500" s="426"/>
      <c r="O500" s="426" t="s">
        <v>3869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220</v>
      </c>
      <c r="U500" s="307" t="s">
        <v>3990</v>
      </c>
      <c r="V500" s="307" t="s">
        <v>38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34</v>
      </c>
      <c r="B501" s="104" t="s">
        <v>2705</v>
      </c>
      <c r="C501" s="122" t="s">
        <v>3592</v>
      </c>
      <c r="D501" s="292">
        <v>4848036</v>
      </c>
      <c r="E501" s="293" t="s">
        <v>2998</v>
      </c>
      <c r="F501" s="293" t="s">
        <v>38</v>
      </c>
      <c r="G501" s="293" t="s">
        <v>2998</v>
      </c>
      <c r="H501" s="293" t="str">
        <f>IFERROR(VLOOKUP(G501,'Cadastro de assessores'!A:B,2,FALSE),"Não Cadastrado")</f>
        <v>18986</v>
      </c>
      <c r="I501" s="293"/>
      <c r="J501" s="29" t="s">
        <v>3855</v>
      </c>
      <c r="K501" s="293" t="s">
        <v>227</v>
      </c>
      <c r="L501" s="415">
        <v>44249</v>
      </c>
      <c r="M501" s="415">
        <v>44249</v>
      </c>
      <c r="N501" s="292"/>
      <c r="O501" s="292" t="s">
        <v>3872</v>
      </c>
      <c r="P501" s="388">
        <v>1.2E-2</v>
      </c>
      <c r="Q501" s="420"/>
      <c r="R501" s="417"/>
      <c r="S501" s="292" t="str">
        <f t="shared" si="52"/>
        <v/>
      </c>
      <c r="T501" s="292" t="s">
        <v>220</v>
      </c>
      <c r="U501" s="292" t="s">
        <v>3899</v>
      </c>
      <c r="V501" s="292" t="s">
        <v>38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34</v>
      </c>
      <c r="B502" s="104" t="s">
        <v>5333</v>
      </c>
      <c r="C502" s="390" t="s">
        <v>5334</v>
      </c>
      <c r="D502" s="432">
        <v>7975278</v>
      </c>
      <c r="E502" s="292" t="s">
        <v>19</v>
      </c>
      <c r="F502" s="292" t="s">
        <v>38</v>
      </c>
      <c r="G502" s="292" t="s">
        <v>4410</v>
      </c>
      <c r="H502" s="292" t="str">
        <f>IFERROR(VLOOKUP(G502,'Cadastro de assessores'!A:B,2,FALSE),"Não Cadastrado")</f>
        <v>16130</v>
      </c>
      <c r="I502" s="292"/>
      <c r="J502" s="29" t="s">
        <v>218</v>
      </c>
      <c r="K502" s="292" t="s">
        <v>3861</v>
      </c>
      <c r="L502" s="387">
        <v>44623</v>
      </c>
      <c r="M502" s="387">
        <v>44623</v>
      </c>
      <c r="N502" s="387">
        <v>44774</v>
      </c>
      <c r="O502" s="292" t="s">
        <v>3869</v>
      </c>
      <c r="P502" s="388">
        <v>7.0000000000000001E-3</v>
      </c>
      <c r="Q502" s="168" t="s">
        <v>5335</v>
      </c>
      <c r="R502" s="417"/>
      <c r="S502" s="292" t="str">
        <f t="shared" si="52"/>
        <v>Não Qualificado</v>
      </c>
      <c r="T502" s="292" t="s">
        <v>220</v>
      </c>
      <c r="U502" s="299" t="s">
        <v>3899</v>
      </c>
      <c r="V502" s="299" t="s">
        <v>38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34</v>
      </c>
      <c r="B503" s="104" t="s">
        <v>2725</v>
      </c>
      <c r="C503" s="433" t="s">
        <v>5336</v>
      </c>
      <c r="D503" s="434">
        <v>3924234</v>
      </c>
      <c r="E503" s="293" t="s">
        <v>19</v>
      </c>
      <c r="F503" s="293" t="s">
        <v>38</v>
      </c>
      <c r="G503" s="293" t="s">
        <v>99</v>
      </c>
      <c r="H503" s="293"/>
      <c r="I503" s="293"/>
      <c r="J503" s="29" t="s">
        <v>3855</v>
      </c>
      <c r="K503" s="293"/>
      <c r="L503" s="415"/>
      <c r="M503" s="415">
        <v>44918</v>
      </c>
      <c r="N503" s="292"/>
      <c r="O503" s="292" t="s">
        <v>3872</v>
      </c>
      <c r="P503" s="388">
        <v>8.0000000000000002E-3</v>
      </c>
      <c r="Q503" s="481" t="s">
        <v>5337</v>
      </c>
      <c r="R503" s="417"/>
      <c r="S503" s="292"/>
      <c r="T503" s="292"/>
      <c r="U503" s="292"/>
      <c r="V503" s="292" t="s">
        <v>124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34</v>
      </c>
      <c r="B504" s="104" t="s">
        <v>5338</v>
      </c>
      <c r="C504" s="122" t="s">
        <v>5339</v>
      </c>
      <c r="D504" s="292">
        <v>4431395</v>
      </c>
      <c r="E504" s="293" t="s">
        <v>19</v>
      </c>
      <c r="F504" s="293" t="s">
        <v>38</v>
      </c>
      <c r="G504" s="293" t="s">
        <v>39</v>
      </c>
      <c r="H504" s="293">
        <f>IFERROR(VLOOKUP(G504,'Cadastro de assessores'!A:B,2,FALSE),"Não Cadastrado")</f>
        <v>12344</v>
      </c>
      <c r="I504" s="293"/>
      <c r="J504" s="29" t="s">
        <v>218</v>
      </c>
      <c r="K504" s="293" t="s">
        <v>227</v>
      </c>
      <c r="L504" s="415">
        <v>44076</v>
      </c>
      <c r="M504" s="415">
        <v>44076</v>
      </c>
      <c r="N504" s="387">
        <v>44930</v>
      </c>
      <c r="O504" s="292" t="s">
        <v>3872</v>
      </c>
      <c r="P504" s="388">
        <v>1.2E-2</v>
      </c>
      <c r="Q504" s="420" t="s">
        <v>5250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220</v>
      </c>
      <c r="U504" s="292" t="s">
        <v>3996</v>
      </c>
      <c r="V504" s="292" t="s">
        <v>38</v>
      </c>
      <c r="W504" s="418" t="s">
        <v>3865</v>
      </c>
      <c r="X504" s="418" t="s">
        <v>3865</v>
      </c>
      <c r="Y504" s="418" t="s">
        <v>3865</v>
      </c>
      <c r="Z504" s="418" t="s">
        <v>3865</v>
      </c>
      <c r="AA504" s="418" t="s">
        <v>3865</v>
      </c>
      <c r="AB504" s="418" t="s">
        <v>3865</v>
      </c>
      <c r="AC504" s="418" t="s">
        <v>3865</v>
      </c>
      <c r="AD504" s="418" t="s">
        <v>3865</v>
      </c>
      <c r="AE504" s="418" t="s">
        <v>3865</v>
      </c>
      <c r="AF504" s="418" t="s">
        <v>3865</v>
      </c>
      <c r="AG504" s="418" t="s">
        <v>3865</v>
      </c>
      <c r="AH504" s="418" t="s">
        <v>5340</v>
      </c>
      <c r="AI504" s="418" t="s">
        <v>5341</v>
      </c>
      <c r="AJ504" s="418" t="s">
        <v>5342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34</v>
      </c>
      <c r="B505" s="104" t="s">
        <v>5343</v>
      </c>
      <c r="C505" s="390" t="s">
        <v>5344</v>
      </c>
      <c r="D505" s="299">
        <v>5577058</v>
      </c>
      <c r="E505" s="292" t="s">
        <v>19</v>
      </c>
      <c r="F505" s="292" t="s">
        <v>124</v>
      </c>
      <c r="G505" s="292" t="s">
        <v>404</v>
      </c>
      <c r="H505" s="292" t="str">
        <f>IFERROR(VLOOKUP(G505,'Cadastro de assessores'!A:B,2,FALSE),"Não Cadastrado")</f>
        <v>18009</v>
      </c>
      <c r="I505" s="292"/>
      <c r="J505" s="29" t="s">
        <v>218</v>
      </c>
      <c r="K505" s="292" t="s">
        <v>3861</v>
      </c>
      <c r="L505" s="387">
        <v>44355</v>
      </c>
      <c r="M505" s="387">
        <v>44355</v>
      </c>
      <c r="N505" s="387">
        <v>44683</v>
      </c>
      <c r="O505" s="292" t="s">
        <v>3869</v>
      </c>
      <c r="P505" s="388">
        <v>7.0000000000000001E-3</v>
      </c>
      <c r="Q505" s="168" t="s">
        <v>5345</v>
      </c>
      <c r="R505" s="417"/>
      <c r="S505" s="292" t="str">
        <f t="shared" si="53"/>
        <v/>
      </c>
      <c r="T505" s="292" t="s">
        <v>220</v>
      </c>
      <c r="U505" s="299" t="s">
        <v>3913</v>
      </c>
      <c r="V505" s="299" t="s">
        <v>112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3007</v>
      </c>
      <c r="BE505" s="339" t="s">
        <v>3007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34</v>
      </c>
      <c r="B506" s="104" t="s">
        <v>2728</v>
      </c>
      <c r="C506" s="441" t="s">
        <v>2726</v>
      </c>
      <c r="D506" s="299">
        <v>9145079</v>
      </c>
      <c r="E506" s="293" t="s">
        <v>19</v>
      </c>
      <c r="F506" s="293" t="s">
        <v>38</v>
      </c>
      <c r="G506" s="293" t="s">
        <v>39</v>
      </c>
      <c r="H506" s="292">
        <f>IFERROR(VLOOKUP(G506,'Cadastro de assessores'!A:B,2,FALSE),"Não Cadastrado")</f>
        <v>12344</v>
      </c>
      <c r="I506" s="292"/>
      <c r="J506" s="29" t="s">
        <v>227</v>
      </c>
      <c r="K506" s="293" t="s">
        <v>227</v>
      </c>
      <c r="L506" s="415">
        <v>44802</v>
      </c>
      <c r="M506" s="415">
        <v>44802</v>
      </c>
      <c r="N506" s="292"/>
      <c r="O506" s="292" t="s">
        <v>3869</v>
      </c>
      <c r="P506" s="388">
        <v>7.0000000000000001E-3</v>
      </c>
      <c r="Q506" s="168"/>
      <c r="R506" s="417"/>
      <c r="S506" s="292"/>
      <c r="T506" s="292"/>
      <c r="U506" s="299"/>
      <c r="V506" s="299" t="s">
        <v>124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34</v>
      </c>
      <c r="B507" s="104" t="s">
        <v>5346</v>
      </c>
      <c r="C507" s="390" t="s">
        <v>5347</v>
      </c>
      <c r="D507" s="299">
        <v>6065361</v>
      </c>
      <c r="E507" s="292" t="s">
        <v>19</v>
      </c>
      <c r="F507" s="292" t="s">
        <v>124</v>
      </c>
      <c r="G507" s="292" t="s">
        <v>4201</v>
      </c>
      <c r="H507" s="292" t="str">
        <f>IFERROR(VLOOKUP(G507,'Cadastro de assessores'!A:B,2,FALSE),"Não Cadastrado")</f>
        <v>14294</v>
      </c>
      <c r="I507" s="292"/>
      <c r="J507" s="29" t="s">
        <v>218</v>
      </c>
      <c r="K507" s="292" t="s">
        <v>3861</v>
      </c>
      <c r="L507" s="387">
        <v>44414</v>
      </c>
      <c r="M507" s="387">
        <v>44414</v>
      </c>
      <c r="N507" s="387">
        <v>44818</v>
      </c>
      <c r="O507" s="292" t="s">
        <v>3872</v>
      </c>
      <c r="P507" s="388">
        <v>1.2E-2</v>
      </c>
      <c r="Q507" s="168" t="s">
        <v>5348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220</v>
      </c>
      <c r="U507" s="299" t="s">
        <v>4565</v>
      </c>
      <c r="V507" s="299" t="s">
        <v>31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34</v>
      </c>
      <c r="B508" s="104" t="s">
        <v>2743</v>
      </c>
      <c r="C508" s="122" t="s">
        <v>5349</v>
      </c>
      <c r="D508" s="292">
        <v>4459682</v>
      </c>
      <c r="E508" s="293" t="s">
        <v>110</v>
      </c>
      <c r="F508" s="293" t="s">
        <v>38</v>
      </c>
      <c r="G508" s="293" t="s">
        <v>99</v>
      </c>
      <c r="H508" s="293">
        <f>IFERROR(VLOOKUP(G508,'Cadastro de assessores'!A:B,2,FALSE),"Não Cadastrado")</f>
        <v>12332</v>
      </c>
      <c r="I508" s="293"/>
      <c r="J508" s="29" t="s">
        <v>227</v>
      </c>
      <c r="K508" s="293" t="s">
        <v>227</v>
      </c>
      <c r="L508" s="415">
        <v>44090</v>
      </c>
      <c r="M508" s="415">
        <v>44105</v>
      </c>
      <c r="N508" s="292"/>
      <c r="O508" s="292" t="s">
        <v>3862</v>
      </c>
      <c r="P508" s="388">
        <v>1.4999999999999999E-2</v>
      </c>
      <c r="Q508" s="485" t="s">
        <v>5350</v>
      </c>
      <c r="R508" s="417"/>
      <c r="S508" s="292" t="str">
        <f t="shared" si="54"/>
        <v/>
      </c>
      <c r="T508" s="292" t="s">
        <v>220</v>
      </c>
      <c r="U508" s="292" t="s">
        <v>3864</v>
      </c>
      <c r="V508" s="292" t="s">
        <v>38</v>
      </c>
      <c r="W508" s="418" t="s">
        <v>3865</v>
      </c>
      <c r="X508" s="418" t="s">
        <v>3865</v>
      </c>
      <c r="Y508" s="418" t="s">
        <v>3865</v>
      </c>
      <c r="Z508" s="418" t="s">
        <v>3865</v>
      </c>
      <c r="AA508" s="418" t="s">
        <v>3865</v>
      </c>
      <c r="AB508" s="418" t="s">
        <v>3865</v>
      </c>
      <c r="AC508" s="418" t="s">
        <v>3865</v>
      </c>
      <c r="AD508" s="418" t="s">
        <v>3865</v>
      </c>
      <c r="AE508" s="418" t="s">
        <v>3865</v>
      </c>
      <c r="AF508" s="418" t="s">
        <v>3865</v>
      </c>
      <c r="AG508" s="418" t="s">
        <v>3865</v>
      </c>
      <c r="AH508" s="418" t="s">
        <v>3865</v>
      </c>
      <c r="AI508" s="418" t="s">
        <v>5351</v>
      </c>
      <c r="AJ508" s="418" t="s">
        <v>5352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34</v>
      </c>
      <c r="B509" s="104" t="s">
        <v>2749</v>
      </c>
      <c r="C509" s="122" t="s">
        <v>2747</v>
      </c>
      <c r="D509" s="292">
        <v>2331277</v>
      </c>
      <c r="E509" s="293" t="s">
        <v>19</v>
      </c>
      <c r="F509" s="293" t="s">
        <v>38</v>
      </c>
      <c r="G509" s="293" t="s">
        <v>3146</v>
      </c>
      <c r="H509" s="293" t="str">
        <f>IFERROR(VLOOKUP(G509,'Cadastro de assessores'!A:B,2,FALSE),"Não Cadastrado")</f>
        <v>18236</v>
      </c>
      <c r="I509" s="293"/>
      <c r="J509" s="29" t="s">
        <v>3855</v>
      </c>
      <c r="K509" s="293" t="s">
        <v>227</v>
      </c>
      <c r="L509" s="415">
        <v>44279</v>
      </c>
      <c r="M509" s="415">
        <v>44279</v>
      </c>
      <c r="N509" s="292"/>
      <c r="O509" s="292" t="s">
        <v>3876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220</v>
      </c>
      <c r="U509" s="292" t="s">
        <v>5205</v>
      </c>
      <c r="V509" s="292" t="s">
        <v>38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34</v>
      </c>
      <c r="B510" s="104" t="s">
        <v>5353</v>
      </c>
      <c r="C510" s="390" t="s">
        <v>5354</v>
      </c>
      <c r="D510" s="292">
        <v>3600186</v>
      </c>
      <c r="E510" s="292" t="s">
        <v>19</v>
      </c>
      <c r="F510" s="292" t="s">
        <v>124</v>
      </c>
      <c r="G510" s="292" t="s">
        <v>4201</v>
      </c>
      <c r="H510" s="292" t="str">
        <f>IFERROR(VLOOKUP(G510,'Cadastro de assessores'!A:B,2,FALSE),"Não Cadastrado")</f>
        <v>14294</v>
      </c>
      <c r="I510" s="292"/>
      <c r="J510" s="29" t="s">
        <v>218</v>
      </c>
      <c r="K510" s="292" t="s">
        <v>3861</v>
      </c>
      <c r="L510" s="387">
        <v>44454</v>
      </c>
      <c r="M510" s="387">
        <v>44454</v>
      </c>
      <c r="N510" s="391">
        <v>44684</v>
      </c>
      <c r="O510" s="299" t="s">
        <v>3869</v>
      </c>
      <c r="P510" s="388">
        <v>7.0000000000000001E-3</v>
      </c>
      <c r="Q510" s="168" t="s">
        <v>5355</v>
      </c>
      <c r="R510" s="417"/>
      <c r="S510" s="292" t="str">
        <f t="shared" si="54"/>
        <v>Não Qualificado</v>
      </c>
      <c r="T510" s="292" t="s">
        <v>220</v>
      </c>
      <c r="U510" s="299" t="s">
        <v>5356</v>
      </c>
      <c r="V510" s="299" t="s">
        <v>31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3007</v>
      </c>
      <c r="BE510" s="339" t="s">
        <v>3007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34</v>
      </c>
      <c r="B511" s="104" t="s">
        <v>2771</v>
      </c>
      <c r="C511" s="122" t="s">
        <v>5357</v>
      </c>
      <c r="D511" s="292">
        <v>8521711</v>
      </c>
      <c r="E511" s="293" t="s">
        <v>19</v>
      </c>
      <c r="F511" s="293" t="s">
        <v>38</v>
      </c>
      <c r="G511" s="293" t="s">
        <v>39</v>
      </c>
      <c r="H511" s="293">
        <f>IFERROR(VLOOKUP(G511,'Cadastro de assessores'!A:B,2,FALSE),"Não Cadastrado")</f>
        <v>12344</v>
      </c>
      <c r="I511" s="293"/>
      <c r="J511" s="29" t="s">
        <v>3855</v>
      </c>
      <c r="K511" s="293" t="s">
        <v>227</v>
      </c>
      <c r="L511" s="423">
        <v>44715</v>
      </c>
      <c r="M511" s="423">
        <v>44718</v>
      </c>
      <c r="N511" s="292"/>
      <c r="O511" s="292" t="s">
        <v>3869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220</v>
      </c>
      <c r="U511" s="292" t="s">
        <v>3908</v>
      </c>
      <c r="V511" s="292" t="s">
        <v>124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3007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34</v>
      </c>
      <c r="B512" s="104" t="s">
        <v>2776</v>
      </c>
      <c r="C512" s="122" t="s">
        <v>2774</v>
      </c>
      <c r="D512" s="292">
        <v>4437315</v>
      </c>
      <c r="E512" s="293" t="s">
        <v>110</v>
      </c>
      <c r="F512" s="293" t="s">
        <v>38</v>
      </c>
      <c r="G512" s="293" t="s">
        <v>3920</v>
      </c>
      <c r="H512" s="293" t="str">
        <f>IFERROR(VLOOKUP(G512,'Cadastro de assessores'!A:B,2,FALSE),"Não Cadastrado")</f>
        <v>1441</v>
      </c>
      <c r="I512" s="293"/>
      <c r="J512" s="29" t="s">
        <v>3855</v>
      </c>
      <c r="K512" s="293" t="s">
        <v>227</v>
      </c>
      <c r="L512" s="415">
        <v>44082</v>
      </c>
      <c r="M512" s="415">
        <v>44082</v>
      </c>
      <c r="N512" s="292"/>
      <c r="O512" s="292" t="s">
        <v>3856</v>
      </c>
      <c r="P512" s="388">
        <v>0.02</v>
      </c>
      <c r="Q512" s="420" t="s">
        <v>5358</v>
      </c>
      <c r="R512" s="417"/>
      <c r="S512" s="292" t="str">
        <f t="shared" si="54"/>
        <v/>
      </c>
      <c r="T512" s="292" t="s">
        <v>220</v>
      </c>
      <c r="U512" s="292" t="s">
        <v>3878</v>
      </c>
      <c r="V512" s="292" t="s">
        <v>38</v>
      </c>
      <c r="W512" s="418" t="s">
        <v>3865</v>
      </c>
      <c r="X512" s="418" t="s">
        <v>3865</v>
      </c>
      <c r="Y512" s="418" t="s">
        <v>3865</v>
      </c>
      <c r="Z512" s="418" t="s">
        <v>3865</v>
      </c>
      <c r="AA512" s="418" t="s">
        <v>3865</v>
      </c>
      <c r="AB512" s="418" t="s">
        <v>3865</v>
      </c>
      <c r="AC512" s="418" t="s">
        <v>3865</v>
      </c>
      <c r="AD512" s="418" t="s">
        <v>3865</v>
      </c>
      <c r="AE512" s="418" t="s">
        <v>3865</v>
      </c>
      <c r="AF512" s="418" t="s">
        <v>3865</v>
      </c>
      <c r="AG512" s="418" t="s">
        <v>3865</v>
      </c>
      <c r="AH512" s="418" t="s">
        <v>5359</v>
      </c>
      <c r="AI512" s="418" t="s">
        <v>5360</v>
      </c>
      <c r="AJ512" s="418" t="s">
        <v>5361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34</v>
      </c>
      <c r="B513" s="104" t="s">
        <v>5362</v>
      </c>
      <c r="C513" s="390" t="s">
        <v>5363</v>
      </c>
      <c r="D513" s="299">
        <v>5917601</v>
      </c>
      <c r="E513" s="292" t="s">
        <v>19</v>
      </c>
      <c r="F513" s="292" t="s">
        <v>38</v>
      </c>
      <c r="G513" s="292" t="s">
        <v>3752</v>
      </c>
      <c r="H513" s="292" t="str">
        <f>IFERROR(VLOOKUP(G513,'Cadastro de assessores'!A:B,2,FALSE),"Não Cadastrado")</f>
        <v>18266</v>
      </c>
      <c r="I513" s="292"/>
      <c r="J513" s="29" t="s">
        <v>218</v>
      </c>
      <c r="K513" s="292" t="s">
        <v>3861</v>
      </c>
      <c r="L513" s="387">
        <v>44397</v>
      </c>
      <c r="M513" s="387">
        <v>44397</v>
      </c>
      <c r="N513" s="391">
        <v>44622</v>
      </c>
      <c r="O513" s="299" t="s">
        <v>3876</v>
      </c>
      <c r="P513" s="388">
        <v>2.5000000000000001E-2</v>
      </c>
      <c r="Q513" s="168" t="s">
        <v>5364</v>
      </c>
      <c r="R513" s="417"/>
      <c r="S513" s="292" t="str">
        <f t="shared" si="54"/>
        <v>Não Qualificado</v>
      </c>
      <c r="T513" s="292" t="s">
        <v>220</v>
      </c>
      <c r="U513" s="292" t="s">
        <v>3864</v>
      </c>
      <c r="V513" s="292" t="s">
        <v>38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3007</v>
      </c>
      <c r="BE513" s="339" t="s">
        <v>3007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34</v>
      </c>
      <c r="B514" s="104" t="s">
        <v>2791</v>
      </c>
      <c r="C514" s="122" t="s">
        <v>5365</v>
      </c>
      <c r="D514" s="292">
        <v>4367434</v>
      </c>
      <c r="E514" s="293" t="s">
        <v>110</v>
      </c>
      <c r="F514" s="293" t="s">
        <v>38</v>
      </c>
      <c r="G514" s="293" t="s">
        <v>1740</v>
      </c>
      <c r="H514" s="293" t="str">
        <f>IFERROR(VLOOKUP(G514,'Cadastro de assessores'!A:B,2,FALSE),"Não Cadastrado")</f>
        <v>17243</v>
      </c>
      <c r="I514" s="293"/>
      <c r="J514" s="29" t="s">
        <v>3855</v>
      </c>
      <c r="K514" s="293" t="s">
        <v>227</v>
      </c>
      <c r="L514" s="416">
        <v>44147</v>
      </c>
      <c r="M514" s="416">
        <v>44147</v>
      </c>
      <c r="N514" s="292"/>
      <c r="O514" s="292" t="s">
        <v>3876</v>
      </c>
      <c r="P514" s="388">
        <v>2.5000000000000001E-2</v>
      </c>
      <c r="Q514" s="420" t="s">
        <v>5366</v>
      </c>
      <c r="R514" s="417"/>
      <c r="S514" s="292" t="str">
        <f t="shared" si="54"/>
        <v>Não Qualificado</v>
      </c>
      <c r="T514" s="292" t="s">
        <v>220</v>
      </c>
      <c r="U514" s="292" t="s">
        <v>3878</v>
      </c>
      <c r="V514" s="292" t="s">
        <v>38</v>
      </c>
      <c r="W514" s="418" t="s">
        <v>3865</v>
      </c>
      <c r="X514" s="418" t="s">
        <v>3865</v>
      </c>
      <c r="Y514" s="418" t="s">
        <v>3865</v>
      </c>
      <c r="Z514" s="418" t="s">
        <v>3865</v>
      </c>
      <c r="AA514" s="418" t="s">
        <v>3865</v>
      </c>
      <c r="AB514" s="418" t="s">
        <v>3865</v>
      </c>
      <c r="AC514" s="418" t="s">
        <v>3865</v>
      </c>
      <c r="AD514" s="418" t="s">
        <v>3865</v>
      </c>
      <c r="AE514" s="418" t="s">
        <v>3865</v>
      </c>
      <c r="AF514" s="418" t="s">
        <v>3865</v>
      </c>
      <c r="AG514" s="418" t="s">
        <v>3865</v>
      </c>
      <c r="AH514" s="418" t="s">
        <v>3865</v>
      </c>
      <c r="AI514" s="418" t="s">
        <v>3865</v>
      </c>
      <c r="AJ514" s="418" t="s">
        <v>5367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34</v>
      </c>
      <c r="B515" s="104" t="s">
        <v>2794</v>
      </c>
      <c r="C515" s="122" t="s">
        <v>5368</v>
      </c>
      <c r="D515" s="292">
        <v>6163576</v>
      </c>
      <c r="E515" s="293" t="s">
        <v>19</v>
      </c>
      <c r="F515" s="293" t="s">
        <v>124</v>
      </c>
      <c r="G515" s="293" t="s">
        <v>244</v>
      </c>
      <c r="H515" s="293" t="str">
        <f>IFERROR(VLOOKUP(G515,'Cadastro de assessores'!A:B,2,FALSE),"Não Cadastrado")</f>
        <v>18890</v>
      </c>
      <c r="I515" s="293"/>
      <c r="J515" s="29" t="s">
        <v>3855</v>
      </c>
      <c r="K515" s="293"/>
      <c r="L515" s="415"/>
      <c r="M515" s="415">
        <v>44847</v>
      </c>
      <c r="N515" s="292"/>
      <c r="O515" s="292" t="s">
        <v>3869</v>
      </c>
      <c r="P515" s="388">
        <v>0.01</v>
      </c>
      <c r="Q515" s="420" t="s">
        <v>5369</v>
      </c>
      <c r="R515" s="417"/>
      <c r="S515" s="292"/>
      <c r="T515" s="292"/>
      <c r="U515" s="292"/>
      <c r="V515" s="292" t="s">
        <v>112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34</v>
      </c>
      <c r="B516" s="104" t="s">
        <v>5370</v>
      </c>
      <c r="C516" s="122" t="s">
        <v>5371</v>
      </c>
      <c r="D516" s="292">
        <v>4418396</v>
      </c>
      <c r="E516" s="293" t="s">
        <v>110</v>
      </c>
      <c r="F516" s="293" t="s">
        <v>38</v>
      </c>
      <c r="G516" s="293" t="s">
        <v>5372</v>
      </c>
      <c r="H516" s="293" t="str">
        <f>IFERROR(VLOOKUP(G516,'Cadastro de assessores'!A:B,2,FALSE),"Não Cadastrado")</f>
        <v>16072</v>
      </c>
      <c r="I516" s="293"/>
      <c r="J516" s="29" t="s">
        <v>3855</v>
      </c>
      <c r="K516" s="293" t="s">
        <v>227</v>
      </c>
      <c r="L516" s="415">
        <v>44075</v>
      </c>
      <c r="M516" s="415">
        <v>44082</v>
      </c>
      <c r="N516" s="292"/>
      <c r="O516" s="292" t="s">
        <v>3856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220</v>
      </c>
      <c r="U516" s="292" t="s">
        <v>3864</v>
      </c>
      <c r="V516" s="292" t="s">
        <v>38</v>
      </c>
      <c r="W516" s="418" t="s">
        <v>3865</v>
      </c>
      <c r="X516" s="418" t="s">
        <v>3865</v>
      </c>
      <c r="Y516" s="418" t="s">
        <v>3865</v>
      </c>
      <c r="Z516" s="418" t="s">
        <v>3865</v>
      </c>
      <c r="AA516" s="418" t="s">
        <v>3865</v>
      </c>
      <c r="AB516" s="418" t="s">
        <v>3865</v>
      </c>
      <c r="AC516" s="418" t="s">
        <v>3865</v>
      </c>
      <c r="AD516" s="418" t="s">
        <v>3865</v>
      </c>
      <c r="AE516" s="418" t="s">
        <v>3865</v>
      </c>
      <c r="AF516" s="418" t="s">
        <v>3865</v>
      </c>
      <c r="AG516" s="418" t="s">
        <v>3865</v>
      </c>
      <c r="AH516" s="418" t="s">
        <v>5373</v>
      </c>
      <c r="AI516" s="418" t="s">
        <v>5374</v>
      </c>
      <c r="AJ516" s="418" t="s">
        <v>5375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34</v>
      </c>
      <c r="B517" s="104" t="s">
        <v>5376</v>
      </c>
      <c r="C517" s="122" t="s">
        <v>5377</v>
      </c>
      <c r="D517" s="292">
        <v>2847489</v>
      </c>
      <c r="E517" s="292" t="s">
        <v>2998</v>
      </c>
      <c r="F517" s="292" t="s">
        <v>38</v>
      </c>
      <c r="G517" s="292" t="s">
        <v>2998</v>
      </c>
      <c r="H517" s="292" t="str">
        <f>IFERROR(VLOOKUP(G517,'Cadastro de assessores'!A:B,2,FALSE),"Não Cadastrado")</f>
        <v>18986</v>
      </c>
      <c r="I517" s="292"/>
      <c r="J517" s="29" t="s">
        <v>218</v>
      </c>
      <c r="K517" s="292" t="s">
        <v>3861</v>
      </c>
      <c r="L517" s="387">
        <v>43850</v>
      </c>
      <c r="M517" s="387">
        <v>43850</v>
      </c>
      <c r="N517" s="387">
        <v>44011</v>
      </c>
      <c r="O517" s="292" t="s">
        <v>3862</v>
      </c>
      <c r="P517" s="388">
        <v>1.4999999999999999E-2</v>
      </c>
      <c r="Q517" s="420" t="s">
        <v>5378</v>
      </c>
      <c r="R517" s="417"/>
      <c r="S517" s="292" t="str">
        <f t="shared" si="55"/>
        <v/>
      </c>
      <c r="T517" s="292" t="s">
        <v>220</v>
      </c>
      <c r="U517" s="292" t="s">
        <v>4058</v>
      </c>
      <c r="V517" s="292" t="s">
        <v>38</v>
      </c>
      <c r="W517" s="418" t="s">
        <v>3865</v>
      </c>
      <c r="X517" s="418" t="s">
        <v>3865</v>
      </c>
      <c r="Y517" s="418" t="s">
        <v>3865</v>
      </c>
      <c r="Z517" s="418" t="s">
        <v>5379</v>
      </c>
      <c r="AA517" s="418" t="s">
        <v>5380</v>
      </c>
      <c r="AB517" s="418" t="s">
        <v>5381</v>
      </c>
      <c r="AC517" s="418" t="s">
        <v>5382</v>
      </c>
      <c r="AD517" s="418" t="s">
        <v>5383</v>
      </c>
      <c r="AE517" s="418" t="s">
        <v>3865</v>
      </c>
      <c r="AF517" s="418" t="s">
        <v>3865</v>
      </c>
      <c r="AG517" s="418" t="s">
        <v>3865</v>
      </c>
      <c r="AH517" s="418"/>
      <c r="AI517" s="418" t="s">
        <v>3865</v>
      </c>
      <c r="AJ517" s="418"/>
      <c r="AK517" s="339"/>
      <c r="AL517" s="339"/>
      <c r="AM517" s="339" t="s">
        <v>3220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3007</v>
      </c>
      <c r="BE517" s="339" t="s">
        <v>3007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34</v>
      </c>
      <c r="B518" s="104" t="s">
        <v>2799</v>
      </c>
      <c r="C518" s="122" t="s">
        <v>2797</v>
      </c>
      <c r="D518" s="292">
        <v>4879786</v>
      </c>
      <c r="E518" s="293" t="s">
        <v>110</v>
      </c>
      <c r="F518" s="293" t="s">
        <v>38</v>
      </c>
      <c r="G518" s="293" t="s">
        <v>4134</v>
      </c>
      <c r="H518" s="293" t="str">
        <f>IFERROR(VLOOKUP(G518,'Cadastro de assessores'!A:B,2,FALSE),"Não Cadastrado")</f>
        <v>15049</v>
      </c>
      <c r="I518" s="293"/>
      <c r="J518" s="29" t="s">
        <v>3855</v>
      </c>
      <c r="K518" s="293" t="s">
        <v>227</v>
      </c>
      <c r="L518" s="415">
        <v>44251</v>
      </c>
      <c r="M518" s="415">
        <v>44251</v>
      </c>
      <c r="N518" s="299"/>
      <c r="O518" s="299" t="s">
        <v>3909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220</v>
      </c>
      <c r="U518" s="292" t="s">
        <v>3878</v>
      </c>
      <c r="V518" s="292" t="s">
        <v>38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34</v>
      </c>
      <c r="B519" s="104" t="s">
        <v>2805</v>
      </c>
      <c r="C519" s="390" t="s">
        <v>5384</v>
      </c>
      <c r="D519" s="422">
        <v>2536076</v>
      </c>
      <c r="E519" s="293" t="s">
        <v>19</v>
      </c>
      <c r="F519" s="293" t="s">
        <v>124</v>
      </c>
      <c r="G519" s="293" t="s">
        <v>238</v>
      </c>
      <c r="H519" s="293">
        <f>IFERROR(VLOOKUP(G519,'Cadastro de assessores'!A:B,2,FALSE),"Não Cadastrado")</f>
        <v>12331</v>
      </c>
      <c r="I519" s="293"/>
      <c r="J519" s="29" t="s">
        <v>3855</v>
      </c>
      <c r="K519" s="293" t="s">
        <v>227</v>
      </c>
      <c r="L519" s="423">
        <v>44665</v>
      </c>
      <c r="M519" s="423">
        <v>44665</v>
      </c>
      <c r="N519" s="299"/>
      <c r="O519" s="299" t="s">
        <v>3872</v>
      </c>
      <c r="P519" s="388">
        <v>1.2E-2</v>
      </c>
      <c r="Q519" s="420" t="s">
        <v>5385</v>
      </c>
      <c r="R519" s="417"/>
      <c r="S519" s="292" t="str">
        <f t="shared" si="55"/>
        <v/>
      </c>
      <c r="T519" s="292" t="s">
        <v>220</v>
      </c>
      <c r="U519" s="292" t="s">
        <v>3908</v>
      </c>
      <c r="V519" s="292" t="s">
        <v>124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34</v>
      </c>
      <c r="B520" s="104" t="s">
        <v>5386</v>
      </c>
      <c r="C520" s="122" t="s">
        <v>5387</v>
      </c>
      <c r="D520" s="292">
        <v>4548330</v>
      </c>
      <c r="E520" s="293" t="s">
        <v>110</v>
      </c>
      <c r="F520" s="293" t="s">
        <v>38</v>
      </c>
      <c r="G520" s="293" t="s">
        <v>1740</v>
      </c>
      <c r="H520" s="293" t="str">
        <f>IFERROR(VLOOKUP(G520,'Cadastro de assessores'!A:B,2,FALSE),"Não Cadastrado")</f>
        <v>17243</v>
      </c>
      <c r="I520" s="293"/>
      <c r="J520" s="29" t="s">
        <v>3855</v>
      </c>
      <c r="K520" s="292" t="s">
        <v>227</v>
      </c>
      <c r="L520" s="416">
        <v>44130</v>
      </c>
      <c r="M520" s="416">
        <v>44130</v>
      </c>
      <c r="N520" s="292"/>
      <c r="O520" s="292" t="s">
        <v>3862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264</v>
      </c>
      <c r="U520" s="292" t="s">
        <v>3890</v>
      </c>
      <c r="V520" s="292" t="s">
        <v>38</v>
      </c>
      <c r="W520" s="418" t="s">
        <v>3865</v>
      </c>
      <c r="X520" s="418" t="s">
        <v>3865</v>
      </c>
      <c r="Y520" s="418" t="s">
        <v>3865</v>
      </c>
      <c r="Z520" s="418" t="s">
        <v>3865</v>
      </c>
      <c r="AA520" s="418" t="s">
        <v>3865</v>
      </c>
      <c r="AB520" s="418" t="s">
        <v>3865</v>
      </c>
      <c r="AC520" s="418" t="s">
        <v>3865</v>
      </c>
      <c r="AD520" s="418" t="s">
        <v>3865</v>
      </c>
      <c r="AE520" s="418" t="s">
        <v>3865</v>
      </c>
      <c r="AF520" s="418" t="s">
        <v>3865</v>
      </c>
      <c r="AG520" s="418" t="s">
        <v>3865</v>
      </c>
      <c r="AH520" s="418"/>
      <c r="AI520" s="418" t="s">
        <v>5388</v>
      </c>
      <c r="AJ520" s="418" t="s">
        <v>5389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34</v>
      </c>
      <c r="B521" s="104" t="s">
        <v>5390</v>
      </c>
      <c r="C521" s="122" t="s">
        <v>5391</v>
      </c>
      <c r="D521" s="292">
        <v>4784067</v>
      </c>
      <c r="E521" s="292" t="s">
        <v>110</v>
      </c>
      <c r="F521" s="292" t="s">
        <v>38</v>
      </c>
      <c r="G521" s="292" t="s">
        <v>3920</v>
      </c>
      <c r="H521" s="292" t="str">
        <f>IFERROR(VLOOKUP(G521,'Cadastro de assessores'!A:B,2,FALSE),"Não Cadastrado")</f>
        <v>1441</v>
      </c>
      <c r="I521" s="292"/>
      <c r="J521" s="29" t="s">
        <v>218</v>
      </c>
      <c r="K521" s="292" t="s">
        <v>3861</v>
      </c>
      <c r="L521" s="387">
        <v>44215</v>
      </c>
      <c r="M521" s="387">
        <v>44215</v>
      </c>
      <c r="N521" s="387">
        <v>44291</v>
      </c>
      <c r="O521" s="292" t="s">
        <v>3856</v>
      </c>
      <c r="P521" s="388">
        <v>0.02</v>
      </c>
      <c r="Q521" s="420" t="s">
        <v>5392</v>
      </c>
      <c r="R521" s="417"/>
      <c r="S521" s="292" t="str">
        <f t="shared" si="55"/>
        <v/>
      </c>
      <c r="T521" s="299" t="s">
        <v>220</v>
      </c>
      <c r="U521" s="299" t="s">
        <v>3950</v>
      </c>
      <c r="V521" s="292" t="s">
        <v>3951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3865</v>
      </c>
      <c r="AI521" s="418" t="s">
        <v>5393</v>
      </c>
      <c r="AJ521" s="418" t="s">
        <v>5389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3007</v>
      </c>
      <c r="BE521" s="339" t="s">
        <v>3007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34</v>
      </c>
      <c r="B522" s="104" t="s">
        <v>5394</v>
      </c>
      <c r="C522" s="122" t="s">
        <v>5395</v>
      </c>
      <c r="D522" s="292">
        <v>4809599</v>
      </c>
      <c r="E522" s="292" t="s">
        <v>19</v>
      </c>
      <c r="F522" s="292" t="s">
        <v>124</v>
      </c>
      <c r="G522" s="292" t="s">
        <v>404</v>
      </c>
      <c r="H522" s="292" t="str">
        <f>IFERROR(VLOOKUP(G522,'Cadastro de assessores'!A:B,2,FALSE),"Não Cadastrado")</f>
        <v>18009</v>
      </c>
      <c r="I522" s="292"/>
      <c r="J522" s="29" t="s">
        <v>218</v>
      </c>
      <c r="K522" s="292" t="s">
        <v>3861</v>
      </c>
      <c r="L522" s="387">
        <v>44229</v>
      </c>
      <c r="M522" s="387">
        <v>44229</v>
      </c>
      <c r="N522" s="387">
        <v>44683</v>
      </c>
      <c r="O522" s="292" t="s">
        <v>3856</v>
      </c>
      <c r="P522" s="388">
        <v>0.02</v>
      </c>
      <c r="Q522" s="420" t="s">
        <v>5396</v>
      </c>
      <c r="R522" s="417"/>
      <c r="S522" s="292" t="str">
        <f t="shared" si="55"/>
        <v>Não Qualificado</v>
      </c>
      <c r="T522" s="292" t="s">
        <v>220</v>
      </c>
      <c r="U522" s="299" t="s">
        <v>3950</v>
      </c>
      <c r="V522" s="292" t="s">
        <v>3951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3007</v>
      </c>
      <c r="BE522" s="339" t="s">
        <v>3007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34</v>
      </c>
      <c r="B523" s="104" t="s">
        <v>5394</v>
      </c>
      <c r="C523" s="122" t="s">
        <v>5395</v>
      </c>
      <c r="D523" s="292">
        <v>4900263</v>
      </c>
      <c r="E523" s="292" t="s">
        <v>19</v>
      </c>
      <c r="F523" s="292" t="s">
        <v>124</v>
      </c>
      <c r="G523" s="292" t="s">
        <v>404</v>
      </c>
      <c r="H523" s="292" t="str">
        <f>IFERROR(VLOOKUP(G523,'Cadastro de assessores'!A:B,2,FALSE),"Não Cadastrado")</f>
        <v>18009</v>
      </c>
      <c r="I523" s="292"/>
      <c r="J523" s="29" t="s">
        <v>218</v>
      </c>
      <c r="K523" s="292" t="s">
        <v>3861</v>
      </c>
      <c r="L523" s="292" t="s">
        <v>3707</v>
      </c>
      <c r="M523" s="292" t="s">
        <v>3707</v>
      </c>
      <c r="N523" s="387">
        <v>44683</v>
      </c>
      <c r="O523" s="299" t="s">
        <v>3909</v>
      </c>
      <c r="P523" s="388">
        <v>8.0000000000000002E-3</v>
      </c>
      <c r="Q523" s="420" t="s">
        <v>5396</v>
      </c>
      <c r="R523" s="417"/>
      <c r="S523" s="292" t="str">
        <f t="shared" si="55"/>
        <v>Não Qualificado</v>
      </c>
      <c r="T523" s="292" t="s">
        <v>220</v>
      </c>
      <c r="U523" s="299" t="s">
        <v>3950</v>
      </c>
      <c r="V523" s="292" t="s">
        <v>3951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3220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3007</v>
      </c>
      <c r="BE523" s="339" t="s">
        <v>3007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34</v>
      </c>
      <c r="B524" s="104" t="s">
        <v>5397</v>
      </c>
      <c r="C524" s="390" t="s">
        <v>5398</v>
      </c>
      <c r="D524" s="299">
        <v>4458091</v>
      </c>
      <c r="E524" s="293" t="s">
        <v>19</v>
      </c>
      <c r="F524" s="293" t="s">
        <v>38</v>
      </c>
      <c r="G524" s="293" t="s">
        <v>3232</v>
      </c>
      <c r="H524" s="293" t="str">
        <f>IFERROR(VLOOKUP(G524,'Cadastro de assessores'!A:B,2,FALSE),"Não Cadastrado")</f>
        <v>13444</v>
      </c>
      <c r="I524" s="293"/>
      <c r="J524" s="29" t="s">
        <v>3855</v>
      </c>
      <c r="K524" s="293" t="s">
        <v>227</v>
      </c>
      <c r="L524" s="415">
        <v>44372</v>
      </c>
      <c r="M524" s="415">
        <v>44372</v>
      </c>
      <c r="N524" s="299"/>
      <c r="O524" s="299" t="s">
        <v>4086</v>
      </c>
      <c r="P524" s="388">
        <v>0.02</v>
      </c>
      <c r="Q524" s="168"/>
      <c r="R524" s="417"/>
      <c r="S524" s="292" t="str">
        <f t="shared" si="55"/>
        <v/>
      </c>
      <c r="T524" s="292" t="s">
        <v>264</v>
      </c>
      <c r="U524" s="299" t="s">
        <v>4087</v>
      </c>
      <c r="V524" s="299" t="s">
        <v>31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34</v>
      </c>
      <c r="B525" s="104" t="s">
        <v>5399</v>
      </c>
      <c r="C525" s="122" t="s">
        <v>5400</v>
      </c>
      <c r="D525" s="292">
        <v>4729728</v>
      </c>
      <c r="E525" s="293" t="s">
        <v>110</v>
      </c>
      <c r="F525" s="293" t="s">
        <v>38</v>
      </c>
      <c r="G525" s="293" t="s">
        <v>4125</v>
      </c>
      <c r="H525" s="293" t="str">
        <f>IFERROR(VLOOKUP(G525,'Cadastro de assessores'!A:B,2,FALSE),"Não Cadastrado")</f>
        <v>19634</v>
      </c>
      <c r="I525" s="293"/>
      <c r="J525" s="29" t="s">
        <v>218</v>
      </c>
      <c r="K525" s="293" t="s">
        <v>227</v>
      </c>
      <c r="L525" s="415">
        <v>44203</v>
      </c>
      <c r="M525" s="415">
        <v>44203</v>
      </c>
      <c r="N525" s="419">
        <v>44911</v>
      </c>
      <c r="O525" s="292" t="s">
        <v>3862</v>
      </c>
      <c r="P525" s="388">
        <v>1.4999999999999999E-2</v>
      </c>
      <c r="Q525" s="420" t="s">
        <v>5401</v>
      </c>
      <c r="R525" s="417"/>
      <c r="S525" s="292" t="str">
        <f t="shared" si="55"/>
        <v>Não Qualificado</v>
      </c>
      <c r="T525" s="292" t="s">
        <v>220</v>
      </c>
      <c r="U525" s="292" t="s">
        <v>3864</v>
      </c>
      <c r="V525" s="292" t="s">
        <v>38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34</v>
      </c>
      <c r="B526" s="104" t="s">
        <v>5402</v>
      </c>
      <c r="C526" s="390" t="s">
        <v>5403</v>
      </c>
      <c r="D526" s="299">
        <v>6104436</v>
      </c>
      <c r="E526" s="292" t="s">
        <v>19</v>
      </c>
      <c r="F526" s="292" t="s">
        <v>124</v>
      </c>
      <c r="G526" s="292" t="s">
        <v>4201</v>
      </c>
      <c r="H526" s="292" t="str">
        <f>IFERROR(VLOOKUP(G526,'Cadastro de assessores'!A:B,2,FALSE),"Não Cadastrado")</f>
        <v>14294</v>
      </c>
      <c r="I526" s="292"/>
      <c r="J526" s="29" t="s">
        <v>218</v>
      </c>
      <c r="K526" s="292" t="s">
        <v>3861</v>
      </c>
      <c r="L526" s="387">
        <v>44420</v>
      </c>
      <c r="M526" s="387">
        <v>44420</v>
      </c>
      <c r="N526" s="387">
        <v>44812</v>
      </c>
      <c r="O526" s="292" t="s">
        <v>3872</v>
      </c>
      <c r="P526" s="388">
        <v>1.2E-2</v>
      </c>
      <c r="Q526" s="168" t="s">
        <v>5404</v>
      </c>
      <c r="R526" s="417"/>
      <c r="S526" s="292" t="str">
        <f t="shared" si="55"/>
        <v>Não Qualificado</v>
      </c>
      <c r="T526" s="292" t="s">
        <v>220</v>
      </c>
      <c r="U526" s="299" t="s">
        <v>3950</v>
      </c>
      <c r="V526" s="292" t="s">
        <v>3951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34</v>
      </c>
      <c r="B527" s="104" t="s">
        <v>5405</v>
      </c>
      <c r="C527" s="122" t="s">
        <v>5406</v>
      </c>
      <c r="D527" s="292">
        <v>3608409</v>
      </c>
      <c r="E527" s="292" t="s">
        <v>110</v>
      </c>
      <c r="F527" s="292" t="s">
        <v>38</v>
      </c>
      <c r="G527" s="292" t="s">
        <v>4195</v>
      </c>
      <c r="H527" s="292" t="str">
        <f>IFERROR(VLOOKUP(G527,'Cadastro de assessores'!A:B,2,FALSE),"Não Cadastrado")</f>
        <v>17489</v>
      </c>
      <c r="I527" s="292"/>
      <c r="J527" s="29" t="s">
        <v>218</v>
      </c>
      <c r="K527" s="292" t="s">
        <v>3861</v>
      </c>
      <c r="L527" s="387">
        <v>44092</v>
      </c>
      <c r="M527" s="387">
        <v>44092</v>
      </c>
      <c r="N527" s="419">
        <v>44490</v>
      </c>
      <c r="O527" s="292" t="s">
        <v>3856</v>
      </c>
      <c r="P527" s="388">
        <v>0.02</v>
      </c>
      <c r="Q527" s="420" t="s">
        <v>5407</v>
      </c>
      <c r="R527" s="417"/>
      <c r="S527" s="292" t="str">
        <f t="shared" si="55"/>
        <v>Não Qualificado</v>
      </c>
      <c r="T527" s="292" t="s">
        <v>220</v>
      </c>
      <c r="U527" s="292" t="s">
        <v>3883</v>
      </c>
      <c r="V527" s="292" t="s">
        <v>38</v>
      </c>
      <c r="W527" s="418" t="s">
        <v>3865</v>
      </c>
      <c r="X527" s="418" t="s">
        <v>3865</v>
      </c>
      <c r="Y527" s="418" t="s">
        <v>3865</v>
      </c>
      <c r="Z527" s="418" t="s">
        <v>3865</v>
      </c>
      <c r="AA527" s="418" t="s">
        <v>3865</v>
      </c>
      <c r="AB527" s="418" t="s">
        <v>3865</v>
      </c>
      <c r="AC527" s="418" t="s">
        <v>3865</v>
      </c>
      <c r="AD527" s="418" t="s">
        <v>3865</v>
      </c>
      <c r="AE527" s="418" t="s">
        <v>3865</v>
      </c>
      <c r="AF527" s="418" t="s">
        <v>3865</v>
      </c>
      <c r="AG527" s="418" t="s">
        <v>3865</v>
      </c>
      <c r="AH527" s="418" t="s">
        <v>5408</v>
      </c>
      <c r="AI527" s="418" t="s">
        <v>5409</v>
      </c>
      <c r="AJ527" s="418" t="s">
        <v>5410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3007</v>
      </c>
      <c r="BE527" s="339" t="s">
        <v>3007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34</v>
      </c>
      <c r="B528" s="104" t="s">
        <v>5411</v>
      </c>
      <c r="C528" s="486" t="s">
        <v>5412</v>
      </c>
      <c r="D528" s="292">
        <v>4465050</v>
      </c>
      <c r="E528" s="293" t="s">
        <v>19</v>
      </c>
      <c r="F528" s="293" t="s">
        <v>124</v>
      </c>
      <c r="G528" s="293" t="s">
        <v>404</v>
      </c>
      <c r="H528" s="293" t="str">
        <f>IFERROR(VLOOKUP(G528,'Cadastro de assessores'!A:B,2,FALSE),"Não Cadastrado")</f>
        <v>18009</v>
      </c>
      <c r="I528" s="293"/>
      <c r="J528" s="29" t="s">
        <v>218</v>
      </c>
      <c r="K528" s="292" t="s">
        <v>3861</v>
      </c>
      <c r="L528" s="415">
        <v>44103</v>
      </c>
      <c r="M528" s="415">
        <v>44104</v>
      </c>
      <c r="N528" s="292"/>
      <c r="O528" s="292" t="s">
        <v>3862</v>
      </c>
      <c r="P528" s="388">
        <v>1.4999999999999999E-2</v>
      </c>
      <c r="Q528" s="484" t="s">
        <v>5413</v>
      </c>
      <c r="R528" s="417"/>
      <c r="S528" s="292" t="str">
        <f t="shared" si="55"/>
        <v/>
      </c>
      <c r="T528" s="292" t="s">
        <v>220</v>
      </c>
      <c r="U528" s="292" t="s">
        <v>3864</v>
      </c>
      <c r="V528" s="292" t="s">
        <v>38</v>
      </c>
      <c r="W528" s="418" t="s">
        <v>3865</v>
      </c>
      <c r="X528" s="418" t="s">
        <v>3865</v>
      </c>
      <c r="Y528" s="418" t="s">
        <v>3865</v>
      </c>
      <c r="Z528" s="418" t="s">
        <v>3865</v>
      </c>
      <c r="AA528" s="418" t="s">
        <v>3865</v>
      </c>
      <c r="AB528" s="418" t="s">
        <v>3865</v>
      </c>
      <c r="AC528" s="418" t="s">
        <v>3865</v>
      </c>
      <c r="AD528" s="418" t="s">
        <v>3865</v>
      </c>
      <c r="AE528" s="418" t="s">
        <v>3865</v>
      </c>
      <c r="AF528" s="418" t="s">
        <v>3865</v>
      </c>
      <c r="AG528" s="418" t="s">
        <v>3865</v>
      </c>
      <c r="AH528" s="418" t="s">
        <v>5414</v>
      </c>
      <c r="AI528" s="418" t="s">
        <v>5415</v>
      </c>
      <c r="AJ528" s="418" t="s">
        <v>5416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34</v>
      </c>
      <c r="B529" s="104" t="s">
        <v>5417</v>
      </c>
      <c r="C529" s="390" t="s">
        <v>5418</v>
      </c>
      <c r="D529" s="299">
        <v>5678151</v>
      </c>
      <c r="E529" s="292" t="s">
        <v>110</v>
      </c>
      <c r="F529" s="292" t="s">
        <v>38</v>
      </c>
      <c r="G529" s="292" t="s">
        <v>4518</v>
      </c>
      <c r="H529" s="292" t="str">
        <f>IFERROR(VLOOKUP(G529,'Cadastro de assessores'!A:B,2,FALSE),"Não Cadastrado")</f>
        <v>14091</v>
      </c>
      <c r="I529" s="292"/>
      <c r="J529" s="29" t="s">
        <v>218</v>
      </c>
      <c r="K529" s="292" t="s">
        <v>3861</v>
      </c>
      <c r="L529" s="387">
        <v>44397</v>
      </c>
      <c r="M529" s="387">
        <v>44397</v>
      </c>
      <c r="N529" s="387">
        <v>44473</v>
      </c>
      <c r="O529" s="292" t="s">
        <v>3872</v>
      </c>
      <c r="P529" s="388">
        <v>1.2E-2</v>
      </c>
      <c r="Q529" s="420" t="s">
        <v>3893</v>
      </c>
      <c r="R529" s="417"/>
      <c r="S529" s="292" t="str">
        <f t="shared" si="55"/>
        <v>Não Qualificado</v>
      </c>
      <c r="T529" s="299" t="s">
        <v>264</v>
      </c>
      <c r="U529" s="299" t="s">
        <v>3864</v>
      </c>
      <c r="V529" s="299" t="s">
        <v>38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3007</v>
      </c>
      <c r="BE529" s="339" t="s">
        <v>3007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34</v>
      </c>
      <c r="B530" s="104" t="s">
        <v>5419</v>
      </c>
      <c r="C530" s="394" t="s">
        <v>5420</v>
      </c>
      <c r="D530" s="426">
        <v>2129230</v>
      </c>
      <c r="E530" s="293" t="s">
        <v>19</v>
      </c>
      <c r="F530" s="293" t="s">
        <v>38</v>
      </c>
      <c r="G530" s="426" t="s">
        <v>3752</v>
      </c>
      <c r="H530" s="426" t="str">
        <f>IFERROR(VLOOKUP(G530,'Cadastro de assessores'!A:B,2,FALSE),"Não Cadastrado")</f>
        <v>18266</v>
      </c>
      <c r="I530" s="426"/>
      <c r="J530" s="29" t="s">
        <v>3855</v>
      </c>
      <c r="K530" s="299" t="s">
        <v>227</v>
      </c>
      <c r="L530" s="415">
        <v>44426</v>
      </c>
      <c r="M530" s="415">
        <v>44426</v>
      </c>
      <c r="N530" s="426"/>
      <c r="O530" s="426" t="s">
        <v>3876</v>
      </c>
      <c r="P530" s="428">
        <v>2.5000000000000001E-2</v>
      </c>
      <c r="Q530" s="487" t="s">
        <v>5421</v>
      </c>
      <c r="R530" s="417"/>
      <c r="S530" s="292" t="str">
        <f t="shared" si="55"/>
        <v>Qualificado</v>
      </c>
      <c r="T530" s="299" t="s">
        <v>220</v>
      </c>
      <c r="U530" s="299" t="s">
        <v>4116</v>
      </c>
      <c r="V530" s="299" t="s">
        <v>955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34</v>
      </c>
      <c r="B531" s="104" t="s">
        <v>2873</v>
      </c>
      <c r="C531" s="390" t="s">
        <v>5422</v>
      </c>
      <c r="D531" s="299">
        <v>417444</v>
      </c>
      <c r="E531" s="293" t="s">
        <v>19</v>
      </c>
      <c r="F531" s="293" t="s">
        <v>38</v>
      </c>
      <c r="G531" s="293" t="s">
        <v>3752</v>
      </c>
      <c r="H531" s="293" t="str">
        <f>IFERROR(VLOOKUP(G531,'Cadastro de assessores'!A:B,2,FALSE),"Não Cadastrado")</f>
        <v>18266</v>
      </c>
      <c r="I531" s="293"/>
      <c r="J531" s="29" t="s">
        <v>227</v>
      </c>
      <c r="K531" s="299" t="s">
        <v>227</v>
      </c>
      <c r="L531" s="415">
        <v>44329</v>
      </c>
      <c r="M531" s="415">
        <v>44344</v>
      </c>
      <c r="N531" s="299"/>
      <c r="O531" s="299" t="s">
        <v>3909</v>
      </c>
      <c r="P531" s="388">
        <v>8.0000000000000002E-3</v>
      </c>
      <c r="Q531" s="168"/>
      <c r="R531" s="417"/>
      <c r="S531" s="292" t="str">
        <f t="shared" si="55"/>
        <v>Não Qualificado</v>
      </c>
      <c r="T531" s="299" t="s">
        <v>220</v>
      </c>
      <c r="U531" s="299" t="s">
        <v>4116</v>
      </c>
      <c r="V531" s="299" t="s">
        <v>955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34</v>
      </c>
      <c r="B532" s="104" t="s">
        <v>5423</v>
      </c>
      <c r="C532" s="390" t="s">
        <v>5424</v>
      </c>
      <c r="D532" s="299">
        <v>4841689</v>
      </c>
      <c r="E532" s="293" t="s">
        <v>19</v>
      </c>
      <c r="F532" s="293" t="s">
        <v>124</v>
      </c>
      <c r="G532" s="293" t="s">
        <v>404</v>
      </c>
      <c r="H532" s="293" t="str">
        <f>IFERROR(VLOOKUP(G532,'Cadastro de assessores'!A:B,2,FALSE),"Não Cadastrado")</f>
        <v>18009</v>
      </c>
      <c r="I532" s="293"/>
      <c r="J532" s="29" t="s">
        <v>218</v>
      </c>
      <c r="K532" s="439" t="s">
        <v>227</v>
      </c>
      <c r="L532" s="415">
        <v>44256</v>
      </c>
      <c r="M532" s="415">
        <v>44256</v>
      </c>
      <c r="N532" s="299"/>
      <c r="O532" s="299" t="s">
        <v>3856</v>
      </c>
      <c r="P532" s="388">
        <v>0.02</v>
      </c>
      <c r="Q532" s="420" t="s">
        <v>5425</v>
      </c>
      <c r="R532" s="417"/>
      <c r="S532" s="292" t="str">
        <f t="shared" si="55"/>
        <v/>
      </c>
      <c r="T532" s="292" t="s">
        <v>220</v>
      </c>
      <c r="U532" s="292" t="s">
        <v>3913</v>
      </c>
      <c r="V532" s="292" t="s">
        <v>112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3220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34</v>
      </c>
      <c r="B533" s="104" t="s">
        <v>2884</v>
      </c>
      <c r="C533" s="390" t="s">
        <v>5426</v>
      </c>
      <c r="D533" s="422">
        <v>4145752</v>
      </c>
      <c r="E533" s="293" t="s">
        <v>19</v>
      </c>
      <c r="F533" s="293" t="s">
        <v>124</v>
      </c>
      <c r="G533" s="293" t="s">
        <v>238</v>
      </c>
      <c r="H533" s="426">
        <f>IFERROR(VLOOKUP(G533,'Cadastro de assessores'!A:B,2,FALSE),"Não Cadastrado")</f>
        <v>12331</v>
      </c>
      <c r="I533" s="426"/>
      <c r="J533" s="29" t="s">
        <v>3855</v>
      </c>
      <c r="K533" s="299" t="s">
        <v>227</v>
      </c>
      <c r="L533" s="423">
        <v>44651</v>
      </c>
      <c r="M533" s="423">
        <v>44655</v>
      </c>
      <c r="N533" s="426"/>
      <c r="O533" s="426" t="s">
        <v>3869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220</v>
      </c>
      <c r="U533" s="292" t="s">
        <v>3908</v>
      </c>
      <c r="V533" s="292" t="s">
        <v>124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34</v>
      </c>
      <c r="B534" s="104" t="s">
        <v>2913</v>
      </c>
      <c r="C534" s="390" t="s">
        <v>5427</v>
      </c>
      <c r="D534" s="422">
        <v>2897612</v>
      </c>
      <c r="E534" s="293" t="s">
        <v>19</v>
      </c>
      <c r="F534" s="293" t="s">
        <v>5428</v>
      </c>
      <c r="G534" s="293" t="s">
        <v>238</v>
      </c>
      <c r="H534" s="426">
        <f>IFERROR(VLOOKUP(G534,'Cadastro de assessores'!A:B,2,FALSE),"Não Cadastrado")</f>
        <v>12331</v>
      </c>
      <c r="I534" s="426"/>
      <c r="J534" s="29" t="s">
        <v>227</v>
      </c>
      <c r="K534" s="299" t="s">
        <v>227</v>
      </c>
      <c r="L534" s="423">
        <v>44812</v>
      </c>
      <c r="M534" s="423">
        <v>44812</v>
      </c>
      <c r="N534" s="426"/>
      <c r="O534" s="426" t="s">
        <v>3872</v>
      </c>
      <c r="P534" s="428">
        <v>1.2E-2</v>
      </c>
      <c r="Q534" s="487" t="s">
        <v>4612</v>
      </c>
      <c r="R534" s="417"/>
      <c r="S534" s="292"/>
      <c r="T534" s="292"/>
      <c r="U534" s="292"/>
      <c r="V534" s="292" t="s">
        <v>112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34</v>
      </c>
      <c r="B535" s="104" t="s">
        <v>5429</v>
      </c>
      <c r="C535" s="122" t="s">
        <v>5430</v>
      </c>
      <c r="D535" s="292">
        <v>4424587</v>
      </c>
      <c r="E535" s="292" t="s">
        <v>19</v>
      </c>
      <c r="F535" s="292" t="s">
        <v>38</v>
      </c>
      <c r="G535" s="292" t="s">
        <v>3860</v>
      </c>
      <c r="H535" s="292" t="str">
        <f>IFERROR(VLOOKUP(G535,'Cadastro de assessores'!A:B,2,FALSE),"Não Cadastrado")</f>
        <v>17679</v>
      </c>
      <c r="I535" s="292"/>
      <c r="J535" s="29" t="s">
        <v>218</v>
      </c>
      <c r="K535" s="292" t="s">
        <v>3861</v>
      </c>
      <c r="L535" s="387">
        <v>44088</v>
      </c>
      <c r="M535" s="387">
        <v>44088</v>
      </c>
      <c r="N535" s="387">
        <v>44460</v>
      </c>
      <c r="O535" s="292" t="s">
        <v>3876</v>
      </c>
      <c r="P535" s="388">
        <v>2.5000000000000001E-2</v>
      </c>
      <c r="Q535" s="420" t="s">
        <v>5431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220</v>
      </c>
      <c r="U535" s="292" t="s">
        <v>4000</v>
      </c>
      <c r="V535" s="292" t="s">
        <v>38</v>
      </c>
      <c r="W535" s="418" t="s">
        <v>3865</v>
      </c>
      <c r="X535" s="418" t="s">
        <v>3865</v>
      </c>
      <c r="Y535" s="418" t="s">
        <v>3865</v>
      </c>
      <c r="Z535" s="418" t="s">
        <v>3865</v>
      </c>
      <c r="AA535" s="418" t="s">
        <v>3865</v>
      </c>
      <c r="AB535" s="418" t="s">
        <v>3865</v>
      </c>
      <c r="AC535" s="418" t="s">
        <v>3865</v>
      </c>
      <c r="AD535" s="418" t="s">
        <v>3865</v>
      </c>
      <c r="AE535" s="418" t="s">
        <v>3865</v>
      </c>
      <c r="AF535" s="418" t="s">
        <v>3865</v>
      </c>
      <c r="AG535" s="418" t="s">
        <v>3865</v>
      </c>
      <c r="AH535" s="418" t="s">
        <v>5432</v>
      </c>
      <c r="AI535" s="418" t="s">
        <v>5433</v>
      </c>
      <c r="AJ535" s="418" t="s">
        <v>5434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3007</v>
      </c>
      <c r="BE535" s="339" t="s">
        <v>3007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34</v>
      </c>
      <c r="B536" s="104" t="s">
        <v>5435</v>
      </c>
      <c r="C536" s="122" t="s">
        <v>5436</v>
      </c>
      <c r="D536" s="292">
        <v>480283</v>
      </c>
      <c r="E536" s="292" t="s">
        <v>19</v>
      </c>
      <c r="F536" s="292" t="s">
        <v>38</v>
      </c>
      <c r="G536" s="292" t="s">
        <v>4368</v>
      </c>
      <c r="H536" s="292" t="str">
        <f>IFERROR(VLOOKUP(G536,'Cadastro de assessores'!A:B,2,FALSE),"Não Cadastrado")</f>
        <v>12846</v>
      </c>
      <c r="I536" s="292"/>
      <c r="J536" s="29" t="s">
        <v>218</v>
      </c>
      <c r="K536" s="292" t="s">
        <v>3861</v>
      </c>
      <c r="L536" s="387">
        <v>44166</v>
      </c>
      <c r="M536" s="387">
        <v>44166</v>
      </c>
      <c r="N536" s="387">
        <v>44378</v>
      </c>
      <c r="O536" s="292" t="s">
        <v>3862</v>
      </c>
      <c r="P536" s="388">
        <v>1.2E-2</v>
      </c>
      <c r="Q536" s="420" t="s">
        <v>4369</v>
      </c>
      <c r="R536" s="417"/>
      <c r="S536" s="292" t="str">
        <f t="shared" si="56"/>
        <v/>
      </c>
      <c r="T536" s="292" t="s">
        <v>220</v>
      </c>
      <c r="U536" s="292" t="s">
        <v>3899</v>
      </c>
      <c r="V536" s="292" t="s">
        <v>38</v>
      </c>
      <c r="W536" s="418" t="s">
        <v>3865</v>
      </c>
      <c r="X536" s="418" t="s">
        <v>3865</v>
      </c>
      <c r="Y536" s="418" t="s">
        <v>3865</v>
      </c>
      <c r="Z536" s="418" t="s">
        <v>3865</v>
      </c>
      <c r="AA536" s="418" t="s">
        <v>3865</v>
      </c>
      <c r="AB536" s="418" t="s">
        <v>3865</v>
      </c>
      <c r="AC536" s="418" t="s">
        <v>3865</v>
      </c>
      <c r="AD536" s="418" t="s">
        <v>3865</v>
      </c>
      <c r="AE536" s="418" t="s">
        <v>3865</v>
      </c>
      <c r="AF536" s="418" t="s">
        <v>3865</v>
      </c>
      <c r="AG536" s="418" t="s">
        <v>3865</v>
      </c>
      <c r="AH536" s="418" t="s">
        <v>3865</v>
      </c>
      <c r="AI536" s="418" t="s">
        <v>3865</v>
      </c>
      <c r="AJ536" s="418" t="s">
        <v>3865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3007</v>
      </c>
      <c r="BE536" s="339" t="s">
        <v>3007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34</v>
      </c>
      <c r="B537" s="104" t="s">
        <v>2922</v>
      </c>
      <c r="C537" s="122" t="s">
        <v>2920</v>
      </c>
      <c r="D537" s="292">
        <v>2049496</v>
      </c>
      <c r="E537" s="293" t="s">
        <v>2998</v>
      </c>
      <c r="F537" s="293" t="s">
        <v>38</v>
      </c>
      <c r="G537" s="293" t="s">
        <v>2998</v>
      </c>
      <c r="H537" s="293" t="str">
        <f>IFERROR(VLOOKUP(G537,'Cadastro de assessores'!A:B,2,FALSE),"Não Cadastrado")</f>
        <v>18986</v>
      </c>
      <c r="I537" s="293"/>
      <c r="J537" s="29" t="s">
        <v>227</v>
      </c>
      <c r="K537" s="293" t="s">
        <v>227</v>
      </c>
      <c r="L537" s="415">
        <v>43655</v>
      </c>
      <c r="M537" s="415">
        <v>43696</v>
      </c>
      <c r="N537" s="292"/>
      <c r="O537" s="292" t="s">
        <v>4255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220</v>
      </c>
      <c r="U537" s="292" t="s">
        <v>4000</v>
      </c>
      <c r="V537" s="292" t="s">
        <v>38</v>
      </c>
      <c r="W537" s="418" t="s">
        <v>5437</v>
      </c>
      <c r="X537" s="418"/>
      <c r="Y537" s="418" t="s">
        <v>5438</v>
      </c>
      <c r="Z537" s="418" t="s">
        <v>5439</v>
      </c>
      <c r="AA537" s="418" t="s">
        <v>5440</v>
      </c>
      <c r="AB537" s="418" t="s">
        <v>5441</v>
      </c>
      <c r="AC537" s="418" t="s">
        <v>5442</v>
      </c>
      <c r="AD537" s="418" t="s">
        <v>5443</v>
      </c>
      <c r="AE537" s="418" t="s">
        <v>5444</v>
      </c>
      <c r="AF537" s="418" t="s">
        <v>5445</v>
      </c>
      <c r="AG537" s="418" t="s">
        <v>5446</v>
      </c>
      <c r="AH537" s="418" t="s">
        <v>5447</v>
      </c>
      <c r="AI537" s="418" t="s">
        <v>5448</v>
      </c>
      <c r="AJ537" s="418" t="s">
        <v>5449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34</v>
      </c>
      <c r="B538" s="104" t="s">
        <v>5450</v>
      </c>
      <c r="C538" s="86" t="s">
        <v>5451</v>
      </c>
      <c r="D538" s="426">
        <v>7086435</v>
      </c>
      <c r="E538" s="293" t="s">
        <v>19</v>
      </c>
      <c r="F538" s="293" t="s">
        <v>38</v>
      </c>
      <c r="G538" s="293" t="s">
        <v>1014</v>
      </c>
      <c r="H538" s="293">
        <f>IFERROR(VLOOKUP(G538,'Cadastro de assessores'!A:B,2,FALSE),"Não Cadastrado")</f>
        <v>12342</v>
      </c>
      <c r="I538" s="293"/>
      <c r="J538" s="29" t="s">
        <v>218</v>
      </c>
      <c r="K538" s="293" t="s">
        <v>227</v>
      </c>
      <c r="L538" s="416">
        <v>44510</v>
      </c>
      <c r="M538" s="416">
        <v>44517</v>
      </c>
      <c r="N538" s="299"/>
      <c r="O538" s="299" t="s">
        <v>3862</v>
      </c>
      <c r="P538" s="388">
        <v>1.4999999999999999E-2</v>
      </c>
      <c r="Q538" s="311" t="s">
        <v>5452</v>
      </c>
      <c r="R538" s="417"/>
      <c r="S538" s="292" t="str">
        <f t="shared" si="56"/>
        <v/>
      </c>
      <c r="T538" s="299" t="s">
        <v>220</v>
      </c>
      <c r="U538" s="299" t="s">
        <v>3990</v>
      </c>
      <c r="V538" s="299" t="s">
        <v>38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34</v>
      </c>
      <c r="B539" s="104" t="s">
        <v>5453</v>
      </c>
      <c r="C539" s="390" t="s">
        <v>5454</v>
      </c>
      <c r="D539" s="293">
        <v>226343</v>
      </c>
      <c r="E539" s="293" t="s">
        <v>19</v>
      </c>
      <c r="F539" s="293" t="s">
        <v>124</v>
      </c>
      <c r="G539" s="293" t="s">
        <v>4201</v>
      </c>
      <c r="H539" s="293" t="str">
        <f>IFERROR(VLOOKUP(G539,'Cadastro de assessores'!A:B,2,FALSE),"Não Cadastrado")</f>
        <v>14294</v>
      </c>
      <c r="I539" s="293"/>
      <c r="J539" s="29" t="s">
        <v>3855</v>
      </c>
      <c r="K539" s="439" t="s">
        <v>227</v>
      </c>
      <c r="L539" s="415">
        <v>44452</v>
      </c>
      <c r="M539" s="415">
        <v>44469</v>
      </c>
      <c r="N539" s="299"/>
      <c r="O539" s="299" t="s">
        <v>3856</v>
      </c>
      <c r="P539" s="388">
        <v>0.02</v>
      </c>
      <c r="Q539" s="168" t="s">
        <v>4564</v>
      </c>
      <c r="R539" s="417"/>
      <c r="S539" s="292" t="str">
        <f t="shared" si="56"/>
        <v>Não Qualificado</v>
      </c>
      <c r="T539" s="299" t="s">
        <v>220</v>
      </c>
      <c r="U539" s="299" t="s">
        <v>4565</v>
      </c>
      <c r="V539" s="299" t="s">
        <v>31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34</v>
      </c>
      <c r="B540" s="104" t="s">
        <v>2933</v>
      </c>
      <c r="C540" s="122" t="s">
        <v>5455</v>
      </c>
      <c r="D540" s="292">
        <v>9009128</v>
      </c>
      <c r="E540" s="293" t="s">
        <v>19</v>
      </c>
      <c r="F540" s="293" t="s">
        <v>124</v>
      </c>
      <c r="G540" s="293" t="s">
        <v>238</v>
      </c>
      <c r="H540" s="293">
        <f>IFERROR(VLOOKUP(G540,'Cadastro de assessores'!A:B,2,FALSE),"Não Cadastrado")</f>
        <v>12331</v>
      </c>
      <c r="I540" s="293"/>
      <c r="J540" s="29" t="s">
        <v>3855</v>
      </c>
      <c r="K540" s="292" t="s">
        <v>239</v>
      </c>
      <c r="L540" s="293" t="s">
        <v>3220</v>
      </c>
      <c r="M540" s="416">
        <v>44848</v>
      </c>
      <c r="N540" s="292"/>
      <c r="O540" s="292" t="s">
        <v>3869</v>
      </c>
      <c r="P540" s="388">
        <v>7.0000000000000001E-3</v>
      </c>
      <c r="Q540" s="420"/>
      <c r="R540" s="417"/>
      <c r="S540" s="292"/>
      <c r="T540" s="292" t="s">
        <v>220</v>
      </c>
      <c r="U540" s="292"/>
      <c r="V540" s="292" t="s">
        <v>124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34</v>
      </c>
      <c r="B541" s="104" t="s">
        <v>5456</v>
      </c>
      <c r="C541" s="122" t="s">
        <v>5457</v>
      </c>
      <c r="D541" s="292">
        <v>2694253</v>
      </c>
      <c r="E541" s="293" t="s">
        <v>110</v>
      </c>
      <c r="F541" s="293" t="s">
        <v>38</v>
      </c>
      <c r="G541" s="293" t="s">
        <v>1740</v>
      </c>
      <c r="H541" s="293" t="str">
        <f>IFERROR(VLOOKUP(G541,'Cadastro de assessores'!A:B,2,FALSE),"Não Cadastrado")</f>
        <v>17243</v>
      </c>
      <c r="I541" s="293"/>
      <c r="J541" s="29" t="s">
        <v>227</v>
      </c>
      <c r="K541" s="293" t="s">
        <v>227</v>
      </c>
      <c r="L541" s="416">
        <v>44134</v>
      </c>
      <c r="M541" s="416">
        <v>44134</v>
      </c>
      <c r="N541" s="292"/>
      <c r="O541" s="292" t="s">
        <v>3856</v>
      </c>
      <c r="P541" s="388">
        <v>0.02</v>
      </c>
      <c r="Q541" s="420" t="s">
        <v>5458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264</v>
      </c>
      <c r="U541" s="292" t="s">
        <v>3883</v>
      </c>
      <c r="V541" s="292" t="s">
        <v>38</v>
      </c>
      <c r="W541" s="418" t="s">
        <v>3865</v>
      </c>
      <c r="X541" s="418" t="s">
        <v>3865</v>
      </c>
      <c r="Y541" s="418" t="s">
        <v>3865</v>
      </c>
      <c r="Z541" s="418" t="s">
        <v>3865</v>
      </c>
      <c r="AA541" s="418" t="s">
        <v>3865</v>
      </c>
      <c r="AB541" s="418" t="s">
        <v>3865</v>
      </c>
      <c r="AC541" s="418" t="s">
        <v>3865</v>
      </c>
      <c r="AD541" s="418" t="s">
        <v>3865</v>
      </c>
      <c r="AE541" s="418" t="s">
        <v>3865</v>
      </c>
      <c r="AF541" s="418" t="s">
        <v>3865</v>
      </c>
      <c r="AG541" s="418" t="s">
        <v>3865</v>
      </c>
      <c r="AH541" s="418" t="s">
        <v>3865</v>
      </c>
      <c r="AI541" s="418" t="s">
        <v>5459</v>
      </c>
      <c r="AJ541" s="418" t="s">
        <v>5460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34</v>
      </c>
      <c r="B542" s="104" t="s">
        <v>5461</v>
      </c>
      <c r="C542" s="122" t="s">
        <v>5462</v>
      </c>
      <c r="D542" s="292">
        <v>4906342</v>
      </c>
      <c r="E542" s="292" t="s">
        <v>19</v>
      </c>
      <c r="F542" s="292" t="s">
        <v>124</v>
      </c>
      <c r="G542" s="292" t="s">
        <v>404</v>
      </c>
      <c r="H542" s="292" t="str">
        <f>IFERROR(VLOOKUP(G542,'Cadastro de assessores'!A:B,2,FALSE),"Não Cadastrado")</f>
        <v>18009</v>
      </c>
      <c r="I542" s="292"/>
      <c r="J542" s="29" t="s">
        <v>218</v>
      </c>
      <c r="K542" s="292" t="s">
        <v>3861</v>
      </c>
      <c r="L542" s="387"/>
      <c r="M542" s="387">
        <v>44294</v>
      </c>
      <c r="N542" s="447">
        <v>44651</v>
      </c>
      <c r="O542" s="299" t="s">
        <v>3856</v>
      </c>
      <c r="P542" s="388">
        <v>0.02</v>
      </c>
      <c r="Q542" s="420" t="s">
        <v>5463</v>
      </c>
      <c r="R542" s="417"/>
      <c r="S542" s="292" t="str">
        <f t="shared" si="57"/>
        <v>Não Qualificado</v>
      </c>
      <c r="T542" s="292" t="s">
        <v>220</v>
      </c>
      <c r="U542" s="292" t="s">
        <v>3913</v>
      </c>
      <c r="V542" s="292" t="s">
        <v>112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3220</v>
      </c>
      <c r="AN542" s="339" t="s">
        <v>3220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3007</v>
      </c>
      <c r="BE542" s="339" t="s">
        <v>3007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34</v>
      </c>
      <c r="B543" s="104" t="s">
        <v>2946</v>
      </c>
      <c r="C543" s="122" t="s">
        <v>5464</v>
      </c>
      <c r="D543" s="292">
        <v>4733764</v>
      </c>
      <c r="E543" s="292" t="s">
        <v>110</v>
      </c>
      <c r="F543" s="292" t="s">
        <v>38</v>
      </c>
      <c r="G543" s="292" t="s">
        <v>5465</v>
      </c>
      <c r="H543" s="292" t="str">
        <f>IFERROR(VLOOKUP(G543,'Cadastro de assessores'!A:B,2,FALSE),"Não Cadastrado")</f>
        <v>18992</v>
      </c>
      <c r="I543" s="292"/>
      <c r="J543" s="29" t="s">
        <v>218</v>
      </c>
      <c r="K543" s="292" t="s">
        <v>3861</v>
      </c>
      <c r="L543" s="387"/>
      <c r="M543" s="387">
        <v>44209</v>
      </c>
      <c r="N543" s="447">
        <v>44512</v>
      </c>
      <c r="O543" s="299" t="s">
        <v>3909</v>
      </c>
      <c r="P543" s="388">
        <v>8.0000000000000002E-3</v>
      </c>
      <c r="Q543" s="420" t="s">
        <v>5466</v>
      </c>
      <c r="R543" s="417"/>
      <c r="S543" s="292" t="str">
        <f t="shared" si="57"/>
        <v>Não Qualificado</v>
      </c>
      <c r="T543" s="292" t="s">
        <v>220</v>
      </c>
      <c r="U543" s="292" t="s">
        <v>3878</v>
      </c>
      <c r="V543" s="292" t="s">
        <v>38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3007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2953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2955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5467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5468</v>
      </c>
      <c r="BK547" s="208" t="s">
        <v>5469</v>
      </c>
      <c r="BL547" s="208" t="s">
        <v>5470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5471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34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2996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3643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142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5472</v>
      </c>
      <c r="BJ554" s="208" t="s">
        <v>5473</v>
      </c>
      <c r="BK554" s="208" t="s">
        <v>5474</v>
      </c>
      <c r="BL554" s="208" t="s">
        <v>5474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C1:BN543" xr:uid="{9AD76EC5-3723-42E1-8FD2-C3926C40C7D8}"/>
    </customSheetView>
    <customSheetView guid="{441D7D77-8A98-4595-A78C-39297B03F6E0}" filter="1" showAutoFilter="1">
      <pageMargins left="0.511811024" right="0.511811024" top="0.78740157499999996" bottom="0.78740157499999996" header="0.31496062000000002" footer="0.31496062000000002"/>
      <autoFilter ref="C1:BS543" xr:uid="{AC20091B-F3D5-44DD-844E-F7FC4AFEA14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5475</v>
      </c>
      <c r="B1" s="649"/>
      <c r="C1" s="649"/>
      <c r="E1" s="497"/>
      <c r="F1" s="497"/>
      <c r="H1" s="661" t="s">
        <v>5476</v>
      </c>
      <c r="I1" s="649"/>
      <c r="K1" s="661" t="s">
        <v>5477</v>
      </c>
      <c r="L1" s="649"/>
      <c r="N1" s="661" t="s">
        <v>34</v>
      </c>
      <c r="O1" s="649"/>
      <c r="P1" s="649"/>
    </row>
    <row r="2" spans="1:16">
      <c r="A2" s="498" t="s">
        <v>1</v>
      </c>
      <c r="B2" s="499" t="s">
        <v>0</v>
      </c>
      <c r="C2" s="499" t="s">
        <v>5478</v>
      </c>
      <c r="E2" s="500" t="s">
        <v>5479</v>
      </c>
      <c r="F2" s="501">
        <v>45621</v>
      </c>
      <c r="H2" s="498" t="s">
        <v>1</v>
      </c>
      <c r="I2" s="499" t="s">
        <v>5478</v>
      </c>
      <c r="K2" s="498" t="s">
        <v>1</v>
      </c>
      <c r="L2" s="499" t="s">
        <v>5478</v>
      </c>
      <c r="N2" s="498" t="s">
        <v>1</v>
      </c>
      <c r="O2" s="499" t="s">
        <v>0</v>
      </c>
      <c r="P2" s="499" t="s">
        <v>5478</v>
      </c>
    </row>
    <row r="3" spans="1:16" ht="14.25">
      <c r="A3" s="502" t="s">
        <v>1403</v>
      </c>
      <c r="B3" s="503" t="s">
        <v>5480</v>
      </c>
      <c r="C3" s="504">
        <v>15867311.17</v>
      </c>
      <c r="H3" s="398">
        <v>579904</v>
      </c>
      <c r="I3" s="505">
        <v>0</v>
      </c>
      <c r="K3" s="382">
        <v>11005560</v>
      </c>
      <c r="L3" s="505">
        <v>3278024.37</v>
      </c>
      <c r="N3" s="398">
        <v>9183025</v>
      </c>
      <c r="O3" s="398" t="s">
        <v>5481</v>
      </c>
      <c r="P3" s="505">
        <v>0</v>
      </c>
    </row>
    <row r="4" spans="1:16" ht="14.25">
      <c r="A4" s="502" t="s">
        <v>153</v>
      </c>
      <c r="B4" s="503" t="s">
        <v>5482</v>
      </c>
      <c r="C4" s="504">
        <v>9246636.2400000002</v>
      </c>
      <c r="H4" s="398">
        <v>36881</v>
      </c>
      <c r="I4" s="505">
        <v>0</v>
      </c>
      <c r="K4" s="382">
        <v>10940590</v>
      </c>
      <c r="L4" s="505">
        <v>763915.51</v>
      </c>
      <c r="N4" s="398">
        <v>6852608</v>
      </c>
      <c r="O4" s="398" t="s">
        <v>5483</v>
      </c>
      <c r="P4" s="505">
        <v>0</v>
      </c>
    </row>
    <row r="5" spans="1:16" ht="14.25">
      <c r="A5" s="502" t="s">
        <v>118</v>
      </c>
      <c r="B5" s="503" t="s">
        <v>5484</v>
      </c>
      <c r="C5" s="504">
        <v>6494743.1500000004</v>
      </c>
      <c r="H5" s="398">
        <v>34899</v>
      </c>
      <c r="I5" s="505">
        <v>0</v>
      </c>
      <c r="K5" s="382" t="s">
        <v>3650</v>
      </c>
      <c r="L5" s="505">
        <v>25722.54</v>
      </c>
      <c r="N5" s="398">
        <v>6188251</v>
      </c>
      <c r="O5" s="398" t="s">
        <v>5485</v>
      </c>
      <c r="P5" s="505">
        <v>0</v>
      </c>
    </row>
    <row r="6" spans="1:16" ht="14.25">
      <c r="A6" s="502" t="s">
        <v>928</v>
      </c>
      <c r="B6" s="503" t="s">
        <v>5486</v>
      </c>
      <c r="C6" s="504">
        <v>4335601.76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5487</v>
      </c>
      <c r="P6" s="505">
        <v>0</v>
      </c>
    </row>
    <row r="7" spans="1:16" ht="14.25">
      <c r="A7" s="502" t="s">
        <v>602</v>
      </c>
      <c r="B7" s="503" t="s">
        <v>5488</v>
      </c>
      <c r="C7" s="504">
        <v>4162464.22</v>
      </c>
      <c r="H7" s="398">
        <v>442725</v>
      </c>
      <c r="I7" s="505">
        <v>55672.73</v>
      </c>
      <c r="K7" s="382" t="s">
        <v>3654</v>
      </c>
      <c r="L7" s="505">
        <v>9564882.5999999996</v>
      </c>
      <c r="N7" s="398">
        <v>4783402</v>
      </c>
      <c r="O7" s="398" t="s">
        <v>5489</v>
      </c>
      <c r="P7" s="505">
        <v>0</v>
      </c>
    </row>
    <row r="8" spans="1:16" ht="14.25">
      <c r="A8" s="502" t="s">
        <v>867</v>
      </c>
      <c r="B8" s="503" t="s">
        <v>5490</v>
      </c>
      <c r="C8" s="504">
        <v>3758668.09</v>
      </c>
      <c r="H8" s="398">
        <v>421731</v>
      </c>
      <c r="I8" s="505">
        <v>20709.41</v>
      </c>
      <c r="K8" s="382">
        <v>3844136</v>
      </c>
      <c r="L8" s="505">
        <v>53856.33</v>
      </c>
      <c r="N8" s="398">
        <v>226343</v>
      </c>
      <c r="O8" s="398" t="s">
        <v>5491</v>
      </c>
      <c r="P8" s="505">
        <v>0</v>
      </c>
    </row>
    <row r="9" spans="1:16" ht="14.25">
      <c r="A9" s="502" t="s">
        <v>976</v>
      </c>
      <c r="B9" s="503" t="s">
        <v>5492</v>
      </c>
      <c r="C9" s="504">
        <v>3618825.57</v>
      </c>
      <c r="H9" s="398">
        <v>376503</v>
      </c>
      <c r="I9" s="505">
        <v>395991.96</v>
      </c>
      <c r="K9" s="382">
        <v>10936630</v>
      </c>
      <c r="L9" s="505">
        <v>0</v>
      </c>
      <c r="N9" s="398">
        <v>4841428</v>
      </c>
      <c r="O9" s="398" t="s">
        <v>5493</v>
      </c>
      <c r="P9" s="505">
        <v>0</v>
      </c>
    </row>
    <row r="10" spans="1:16" ht="14.25">
      <c r="A10" s="502" t="s">
        <v>1760</v>
      </c>
      <c r="B10" s="503" t="s">
        <v>5494</v>
      </c>
      <c r="C10" s="504">
        <v>3563666.73</v>
      </c>
      <c r="H10" s="398">
        <v>376732</v>
      </c>
      <c r="I10" s="505">
        <v>330758.21000000002</v>
      </c>
      <c r="K10" s="382">
        <v>10944986</v>
      </c>
      <c r="L10" s="505">
        <v>0</v>
      </c>
      <c r="N10" s="398">
        <v>2096281</v>
      </c>
      <c r="O10" s="398" t="s">
        <v>5495</v>
      </c>
      <c r="P10" s="505">
        <v>268901.46999999997</v>
      </c>
    </row>
    <row r="11" spans="1:16" ht="14.25">
      <c r="A11" s="502" t="s">
        <v>2417</v>
      </c>
      <c r="B11" s="503" t="s">
        <v>5496</v>
      </c>
      <c r="C11" s="504">
        <v>3422503.43</v>
      </c>
      <c r="H11" s="398">
        <v>420111</v>
      </c>
      <c r="I11" s="505">
        <v>0</v>
      </c>
      <c r="K11" s="382">
        <v>11071318</v>
      </c>
      <c r="L11" s="505">
        <v>357718.09</v>
      </c>
      <c r="N11" s="398">
        <v>4805165</v>
      </c>
      <c r="O11" s="398" t="s">
        <v>5497</v>
      </c>
      <c r="P11" s="505">
        <v>2582.0100000000002</v>
      </c>
    </row>
    <row r="12" spans="1:16" ht="14.25">
      <c r="A12" s="502" t="s">
        <v>44</v>
      </c>
      <c r="B12" s="503" t="s">
        <v>5498</v>
      </c>
      <c r="C12" s="504">
        <v>3283450.86</v>
      </c>
      <c r="H12" s="398">
        <v>47785</v>
      </c>
      <c r="I12" s="398">
        <v>0</v>
      </c>
      <c r="K12" s="382" t="s">
        <v>3659</v>
      </c>
      <c r="L12" s="505">
        <v>0</v>
      </c>
      <c r="N12" s="398">
        <v>7783008</v>
      </c>
      <c r="O12" s="398" t="s">
        <v>5499</v>
      </c>
      <c r="P12" s="505">
        <v>0</v>
      </c>
    </row>
    <row r="13" spans="1:16" ht="14.25">
      <c r="A13" s="502" t="s">
        <v>2041</v>
      </c>
      <c r="B13" s="503" t="s">
        <v>5500</v>
      </c>
      <c r="C13" s="504">
        <v>3220327.19</v>
      </c>
      <c r="H13" s="398">
        <v>49819</v>
      </c>
      <c r="I13" s="398">
        <v>0</v>
      </c>
      <c r="K13" s="382">
        <v>11026371</v>
      </c>
      <c r="L13" s="505">
        <v>2917279.02</v>
      </c>
      <c r="N13" s="398">
        <v>4831456</v>
      </c>
      <c r="O13" s="398" t="s">
        <v>5501</v>
      </c>
      <c r="P13" s="505">
        <v>0</v>
      </c>
    </row>
    <row r="14" spans="1:16" ht="14.25">
      <c r="A14" s="502" t="s">
        <v>605</v>
      </c>
      <c r="B14" s="503" t="s">
        <v>5502</v>
      </c>
      <c r="C14" s="504">
        <v>2998931.16</v>
      </c>
      <c r="H14" s="398">
        <v>379151</v>
      </c>
      <c r="I14" s="505">
        <v>269571.13</v>
      </c>
      <c r="K14" s="382" t="s">
        <v>3662</v>
      </c>
      <c r="L14" s="505">
        <v>485597.93</v>
      </c>
      <c r="N14" s="398">
        <v>447631</v>
      </c>
      <c r="O14" s="398" t="s">
        <v>5503</v>
      </c>
      <c r="P14" s="505">
        <v>0</v>
      </c>
    </row>
    <row r="15" spans="1:16" ht="14.25">
      <c r="A15" s="502" t="s">
        <v>1639</v>
      </c>
      <c r="B15" s="503" t="s">
        <v>5504</v>
      </c>
      <c r="C15" s="504">
        <v>2947459.17</v>
      </c>
      <c r="H15" s="398">
        <v>253852</v>
      </c>
      <c r="I15" s="398">
        <v>0</v>
      </c>
      <c r="K15" s="382" t="s">
        <v>3664</v>
      </c>
      <c r="L15" s="505">
        <v>0</v>
      </c>
      <c r="N15" s="398">
        <v>4358218</v>
      </c>
      <c r="O15" s="398" t="s">
        <v>5505</v>
      </c>
      <c r="P15" s="505">
        <v>0</v>
      </c>
    </row>
    <row r="16" spans="1:16" ht="14.25">
      <c r="A16" s="502" t="s">
        <v>957</v>
      </c>
      <c r="B16" s="503" t="s">
        <v>5506</v>
      </c>
      <c r="C16" s="504">
        <v>2455370.52</v>
      </c>
      <c r="H16" s="398">
        <v>34380</v>
      </c>
      <c r="I16" s="505">
        <v>0</v>
      </c>
      <c r="N16" s="398">
        <v>8023410</v>
      </c>
      <c r="O16" s="398" t="s">
        <v>5507</v>
      </c>
      <c r="P16" s="505">
        <v>0</v>
      </c>
    </row>
    <row r="17" spans="1:16" ht="14.25">
      <c r="A17" s="502" t="s">
        <v>278</v>
      </c>
      <c r="B17" s="503" t="s">
        <v>5508</v>
      </c>
      <c r="C17" s="504">
        <v>2155438.54</v>
      </c>
      <c r="H17" s="398">
        <v>578360</v>
      </c>
      <c r="I17" s="398">
        <v>0</v>
      </c>
      <c r="N17" s="398">
        <v>2720929</v>
      </c>
      <c r="O17" s="398" t="s">
        <v>5509</v>
      </c>
      <c r="P17" s="505">
        <v>0</v>
      </c>
    </row>
    <row r="18" spans="1:16" ht="14.25">
      <c r="A18" s="502" t="s">
        <v>1587</v>
      </c>
      <c r="B18" s="503" t="s">
        <v>5510</v>
      </c>
      <c r="C18" s="504">
        <v>2126765.9900000002</v>
      </c>
      <c r="H18" s="398">
        <v>32319</v>
      </c>
      <c r="I18" s="505">
        <v>13204.27</v>
      </c>
      <c r="N18" s="398">
        <v>6889397</v>
      </c>
      <c r="O18" s="398" t="s">
        <v>5511</v>
      </c>
      <c r="P18" s="505">
        <v>0</v>
      </c>
    </row>
    <row r="19" spans="1:16" ht="14.25">
      <c r="A19" s="502" t="s">
        <v>2086</v>
      </c>
      <c r="B19" s="503" t="s">
        <v>5512</v>
      </c>
      <c r="C19" s="504">
        <v>2068797.64</v>
      </c>
      <c r="H19" s="398">
        <v>36944</v>
      </c>
      <c r="I19" s="505">
        <v>93722.1</v>
      </c>
      <c r="N19" s="398">
        <v>8524764</v>
      </c>
      <c r="O19" s="398" t="s">
        <v>5513</v>
      </c>
      <c r="P19" s="505">
        <v>0</v>
      </c>
    </row>
    <row r="20" spans="1:16" ht="14.25">
      <c r="A20" s="502" t="s">
        <v>1535</v>
      </c>
      <c r="B20" s="503" t="s">
        <v>5514</v>
      </c>
      <c r="C20" s="504">
        <v>2022700.78</v>
      </c>
      <c r="H20" s="398">
        <v>446649</v>
      </c>
      <c r="I20" s="398">
        <v>7.19</v>
      </c>
      <c r="N20" s="398">
        <v>5648950</v>
      </c>
      <c r="O20" s="398" t="s">
        <v>5515</v>
      </c>
      <c r="P20" s="505">
        <v>0</v>
      </c>
    </row>
    <row r="21" spans="1:16" ht="15.75" customHeight="1">
      <c r="A21" s="502" t="s">
        <v>1132</v>
      </c>
      <c r="B21" s="503" t="s">
        <v>5516</v>
      </c>
      <c r="C21" s="504">
        <v>2021391.46</v>
      </c>
      <c r="H21" s="398">
        <v>352574</v>
      </c>
      <c r="I21" s="398">
        <v>0</v>
      </c>
      <c r="N21" s="398">
        <v>4418396</v>
      </c>
      <c r="O21" s="398" t="s">
        <v>5517</v>
      </c>
      <c r="P21" s="505">
        <v>0</v>
      </c>
    </row>
    <row r="22" spans="1:16" ht="15.75" customHeight="1">
      <c r="A22" s="502" t="s">
        <v>503</v>
      </c>
      <c r="B22" s="503" t="s">
        <v>5518</v>
      </c>
      <c r="C22" s="504">
        <v>1997527.39</v>
      </c>
      <c r="H22" s="398">
        <v>34467</v>
      </c>
      <c r="I22" s="398">
        <v>0</v>
      </c>
      <c r="N22" s="398">
        <v>8233833</v>
      </c>
      <c r="O22" s="398" t="s">
        <v>5509</v>
      </c>
      <c r="P22" s="505">
        <v>0</v>
      </c>
    </row>
    <row r="23" spans="1:16" ht="15.75" customHeight="1">
      <c r="A23" s="502" t="s">
        <v>696</v>
      </c>
      <c r="B23" s="503" t="s">
        <v>5519</v>
      </c>
      <c r="C23" s="504">
        <v>1949014.89</v>
      </c>
      <c r="H23" s="398">
        <v>32262</v>
      </c>
      <c r="I23" s="398">
        <v>0</v>
      </c>
      <c r="N23" s="398">
        <v>4598320</v>
      </c>
      <c r="O23" s="398" t="s">
        <v>5520</v>
      </c>
      <c r="P23" s="505">
        <v>0</v>
      </c>
    </row>
    <row r="24" spans="1:16" ht="15.75" customHeight="1">
      <c r="A24" s="502" t="s">
        <v>1171</v>
      </c>
      <c r="B24" s="503" t="s">
        <v>5521</v>
      </c>
      <c r="C24" s="504">
        <v>1899843.7</v>
      </c>
      <c r="H24" s="398">
        <v>293395</v>
      </c>
      <c r="I24" s="398">
        <v>0</v>
      </c>
      <c r="N24" s="398">
        <v>58954</v>
      </c>
      <c r="O24" s="398" t="s">
        <v>5522</v>
      </c>
      <c r="P24" s="505">
        <v>159271.18</v>
      </c>
    </row>
    <row r="25" spans="1:16" ht="15.75" customHeight="1">
      <c r="A25" s="502" t="s">
        <v>2066</v>
      </c>
      <c r="B25" s="503" t="s">
        <v>5500</v>
      </c>
      <c r="C25" s="504">
        <v>1870514.47</v>
      </c>
      <c r="H25" s="398">
        <v>33002</v>
      </c>
      <c r="I25" s="505">
        <v>0</v>
      </c>
      <c r="N25" s="398">
        <v>6032020</v>
      </c>
      <c r="O25" s="398" t="s">
        <v>5523</v>
      </c>
      <c r="P25" s="505">
        <v>0</v>
      </c>
    </row>
    <row r="26" spans="1:16" ht="15.75" customHeight="1">
      <c r="A26" s="502" t="s">
        <v>2839</v>
      </c>
      <c r="B26" s="503" t="s">
        <v>5524</v>
      </c>
      <c r="C26" s="504">
        <v>1841258.85</v>
      </c>
      <c r="H26" s="398">
        <v>627408</v>
      </c>
      <c r="I26" s="398">
        <v>0</v>
      </c>
      <c r="N26" s="398">
        <v>3774100</v>
      </c>
      <c r="O26" s="398" t="s">
        <v>5525</v>
      </c>
      <c r="P26" s="505">
        <v>0</v>
      </c>
    </row>
    <row r="27" spans="1:16" ht="15.75" customHeight="1">
      <c r="A27" s="502" t="s">
        <v>1283</v>
      </c>
      <c r="B27" s="503" t="s">
        <v>5526</v>
      </c>
      <c r="C27" s="504">
        <v>1811163.98</v>
      </c>
      <c r="H27" s="398">
        <v>624508</v>
      </c>
      <c r="I27" s="398">
        <v>0</v>
      </c>
      <c r="N27" s="398">
        <v>4652696</v>
      </c>
      <c r="O27" s="398" t="s">
        <v>5527</v>
      </c>
      <c r="P27" s="505">
        <v>46779.89</v>
      </c>
    </row>
    <row r="28" spans="1:16" ht="15.75" customHeight="1">
      <c r="A28" s="502" t="s">
        <v>1415</v>
      </c>
      <c r="B28" s="503" t="s">
        <v>5528</v>
      </c>
      <c r="C28" s="504">
        <v>1784419.07</v>
      </c>
      <c r="H28" s="398">
        <v>270211</v>
      </c>
      <c r="I28" s="398">
        <v>355.86</v>
      </c>
      <c r="N28" s="398">
        <v>5661723</v>
      </c>
      <c r="O28" s="398" t="s">
        <v>5529</v>
      </c>
      <c r="P28" s="505">
        <v>0</v>
      </c>
    </row>
    <row r="29" spans="1:16" ht="15.75" customHeight="1">
      <c r="A29" s="502" t="s">
        <v>2168</v>
      </c>
      <c r="B29" s="503" t="s">
        <v>5530</v>
      </c>
      <c r="C29" s="504">
        <v>1762316.44</v>
      </c>
      <c r="H29" s="398">
        <v>451734</v>
      </c>
      <c r="I29" s="505">
        <v>0</v>
      </c>
      <c r="N29" s="398">
        <v>4988368</v>
      </c>
      <c r="O29" s="398" t="s">
        <v>5531</v>
      </c>
      <c r="P29" s="505">
        <v>88830.55</v>
      </c>
    </row>
    <row r="30" spans="1:16" ht="15.75" customHeight="1">
      <c r="A30" s="502" t="s">
        <v>2275</v>
      </c>
      <c r="B30" s="503" t="s">
        <v>5532</v>
      </c>
      <c r="C30" s="504">
        <v>1747210.75</v>
      </c>
      <c r="H30" s="398">
        <v>624134</v>
      </c>
      <c r="I30" s="398">
        <v>0</v>
      </c>
      <c r="N30" s="398">
        <v>4416642</v>
      </c>
      <c r="O30" s="398" t="s">
        <v>5533</v>
      </c>
      <c r="P30" s="505">
        <v>0</v>
      </c>
    </row>
    <row r="31" spans="1:16" ht="15.75" customHeight="1">
      <c r="A31" s="502" t="s">
        <v>2189</v>
      </c>
      <c r="B31" s="503" t="s">
        <v>5534</v>
      </c>
      <c r="C31" s="504">
        <v>1733083.46</v>
      </c>
      <c r="H31" s="398">
        <v>35841</v>
      </c>
      <c r="I31" s="398">
        <v>0</v>
      </c>
      <c r="N31" s="398">
        <v>4903270</v>
      </c>
      <c r="O31" s="398" t="s">
        <v>5535</v>
      </c>
      <c r="P31" s="505">
        <v>0</v>
      </c>
    </row>
    <row r="32" spans="1:16" ht="15.75" customHeight="1">
      <c r="A32" s="502" t="s">
        <v>1225</v>
      </c>
      <c r="B32" s="503" t="s">
        <v>5536</v>
      </c>
      <c r="C32" s="504">
        <v>1708458.83</v>
      </c>
      <c r="H32" s="398">
        <v>36284</v>
      </c>
      <c r="I32" s="398">
        <v>0</v>
      </c>
      <c r="N32" s="398">
        <v>8155858</v>
      </c>
      <c r="O32" s="398" t="s">
        <v>5537</v>
      </c>
      <c r="P32" s="505">
        <v>0</v>
      </c>
    </row>
    <row r="33" spans="1:16" ht="15.75" customHeight="1">
      <c r="A33" s="502" t="s">
        <v>1691</v>
      </c>
      <c r="B33" s="503" t="s">
        <v>5538</v>
      </c>
      <c r="C33" s="504">
        <v>1692652.81</v>
      </c>
      <c r="H33" s="398">
        <v>46477</v>
      </c>
      <c r="I33" s="398">
        <v>0</v>
      </c>
      <c r="N33" s="398">
        <v>4459682</v>
      </c>
      <c r="O33" s="398" t="s">
        <v>5539</v>
      </c>
      <c r="P33" s="505">
        <v>239.42</v>
      </c>
    </row>
    <row r="34" spans="1:16" ht="15.75" customHeight="1">
      <c r="A34" s="502" t="s">
        <v>2171</v>
      </c>
      <c r="B34" s="503" t="s">
        <v>5530</v>
      </c>
      <c r="C34" s="504">
        <v>1657220.03</v>
      </c>
      <c r="H34" s="398">
        <v>39943</v>
      </c>
      <c r="I34" s="398">
        <v>0</v>
      </c>
      <c r="N34" s="398">
        <v>7518857</v>
      </c>
      <c r="O34" s="398" t="s">
        <v>5540</v>
      </c>
      <c r="P34" s="505">
        <v>0</v>
      </c>
    </row>
    <row r="35" spans="1:16" ht="15.75" customHeight="1">
      <c r="A35" s="502" t="s">
        <v>2212</v>
      </c>
      <c r="B35" s="503" t="s">
        <v>5541</v>
      </c>
      <c r="C35" s="504">
        <v>1645234.04</v>
      </c>
      <c r="H35" s="398">
        <v>32049</v>
      </c>
      <c r="I35" s="398">
        <v>0</v>
      </c>
      <c r="N35" s="398">
        <v>2889018</v>
      </c>
      <c r="O35" s="398" t="s">
        <v>5542</v>
      </c>
      <c r="P35" s="505">
        <v>21551.3</v>
      </c>
    </row>
    <row r="36" spans="1:16" ht="15.75" customHeight="1">
      <c r="A36" s="502" t="s">
        <v>2319</v>
      </c>
      <c r="B36" s="503" t="s">
        <v>5543</v>
      </c>
      <c r="C36" s="504">
        <v>1642041.53</v>
      </c>
      <c r="H36" s="398">
        <v>35069</v>
      </c>
      <c r="I36" s="398">
        <v>0</v>
      </c>
      <c r="N36" s="398">
        <v>4488691</v>
      </c>
      <c r="O36" s="398" t="s">
        <v>5544</v>
      </c>
      <c r="P36" s="505">
        <v>0</v>
      </c>
    </row>
    <row r="37" spans="1:16" ht="15.75" customHeight="1">
      <c r="A37" s="502" t="s">
        <v>159</v>
      </c>
      <c r="B37" s="503" t="s">
        <v>5545</v>
      </c>
      <c r="C37" s="504">
        <v>1633912</v>
      </c>
      <c r="H37" s="398">
        <v>32441</v>
      </c>
      <c r="I37" s="398">
        <v>0</v>
      </c>
      <c r="N37" s="398">
        <v>4793812</v>
      </c>
      <c r="O37" s="398" t="s">
        <v>5489</v>
      </c>
      <c r="P37" s="505">
        <v>0</v>
      </c>
    </row>
    <row r="38" spans="1:16" ht="15.75" customHeight="1">
      <c r="A38" s="502" t="s">
        <v>2259</v>
      </c>
      <c r="B38" s="503" t="s">
        <v>5546</v>
      </c>
      <c r="C38" s="504">
        <v>1593737.59</v>
      </c>
      <c r="H38" s="398">
        <v>37718</v>
      </c>
      <c r="I38" s="398">
        <v>0</v>
      </c>
      <c r="N38" s="398">
        <v>7782720</v>
      </c>
      <c r="O38" s="398" t="s">
        <v>5547</v>
      </c>
      <c r="P38" s="505">
        <v>-21.91</v>
      </c>
    </row>
    <row r="39" spans="1:16" ht="15.75" customHeight="1">
      <c r="A39" s="502" t="s">
        <v>2317</v>
      </c>
      <c r="B39" s="503" t="s">
        <v>5543</v>
      </c>
      <c r="C39" s="504">
        <v>1577262.05</v>
      </c>
      <c r="H39" s="398">
        <v>33153</v>
      </c>
      <c r="I39" s="505">
        <v>0</v>
      </c>
      <c r="N39" s="398">
        <v>8598875</v>
      </c>
      <c r="O39" s="398" t="s">
        <v>5513</v>
      </c>
      <c r="P39" s="505">
        <v>0</v>
      </c>
    </row>
    <row r="40" spans="1:16" ht="15.75" customHeight="1">
      <c r="A40" s="502" t="s">
        <v>2724</v>
      </c>
      <c r="B40" s="503" t="s">
        <v>5548</v>
      </c>
      <c r="C40" s="504">
        <v>1567635.9</v>
      </c>
      <c r="H40" s="398">
        <v>474439</v>
      </c>
      <c r="I40" s="505">
        <v>0</v>
      </c>
      <c r="N40" s="398">
        <v>2289902</v>
      </c>
      <c r="O40" s="398" t="s">
        <v>5549</v>
      </c>
      <c r="P40" s="505">
        <v>0</v>
      </c>
    </row>
    <row r="41" spans="1:16" ht="15.75" customHeight="1">
      <c r="A41" s="502" t="s">
        <v>1984</v>
      </c>
      <c r="B41" s="503" t="s">
        <v>5550</v>
      </c>
      <c r="C41" s="504">
        <v>1506447.75</v>
      </c>
      <c r="H41" s="398">
        <v>424833</v>
      </c>
      <c r="I41" s="505">
        <v>174057.63</v>
      </c>
      <c r="N41" s="398">
        <v>4398585</v>
      </c>
      <c r="O41" s="398" t="s">
        <v>5551</v>
      </c>
      <c r="P41" s="505">
        <v>0</v>
      </c>
    </row>
    <row r="42" spans="1:16" ht="15.75" customHeight="1">
      <c r="A42" s="502" t="s">
        <v>81</v>
      </c>
      <c r="B42" s="503" t="s">
        <v>5552</v>
      </c>
      <c r="C42" s="504">
        <v>1500672.73</v>
      </c>
      <c r="H42" s="398">
        <v>253798</v>
      </c>
      <c r="I42" s="505">
        <v>0</v>
      </c>
      <c r="N42" s="398">
        <v>4637696</v>
      </c>
      <c r="O42" s="398" t="s">
        <v>5553</v>
      </c>
      <c r="P42" s="505">
        <v>0</v>
      </c>
    </row>
    <row r="43" spans="1:16" ht="15.75" customHeight="1">
      <c r="A43" s="502" t="s">
        <v>1753</v>
      </c>
      <c r="B43" s="503" t="s">
        <v>5554</v>
      </c>
      <c r="C43" s="504">
        <v>1461513.85</v>
      </c>
      <c r="H43" s="398">
        <v>32208</v>
      </c>
      <c r="I43" s="505">
        <v>0</v>
      </c>
      <c r="N43" s="398">
        <v>6320705</v>
      </c>
      <c r="O43" s="398" t="s">
        <v>5555</v>
      </c>
      <c r="P43" s="505">
        <v>0.15</v>
      </c>
    </row>
    <row r="44" spans="1:16" ht="15.75" customHeight="1">
      <c r="A44" s="502" t="s">
        <v>2321</v>
      </c>
      <c r="B44" s="503" t="s">
        <v>5543</v>
      </c>
      <c r="C44" s="504">
        <v>1447128.05</v>
      </c>
      <c r="H44" s="398">
        <v>48783</v>
      </c>
      <c r="I44" s="398">
        <v>0</v>
      </c>
      <c r="N44" s="398">
        <v>5682953</v>
      </c>
      <c r="O44" s="398" t="s">
        <v>5556</v>
      </c>
      <c r="P44" s="505">
        <v>54921.86</v>
      </c>
    </row>
    <row r="45" spans="1:16" ht="15.75" customHeight="1">
      <c r="A45" s="502" t="s">
        <v>161</v>
      </c>
      <c r="B45" s="503" t="s">
        <v>5557</v>
      </c>
      <c r="C45" s="504">
        <v>1436314.23</v>
      </c>
      <c r="H45" s="398">
        <v>441042</v>
      </c>
      <c r="I45" s="505">
        <v>0</v>
      </c>
      <c r="N45" s="398">
        <v>2214585</v>
      </c>
      <c r="O45" s="398" t="s">
        <v>5558</v>
      </c>
      <c r="P45" s="505">
        <v>0</v>
      </c>
    </row>
    <row r="46" spans="1:16" ht="15.75" customHeight="1">
      <c r="A46" s="502" t="s">
        <v>1399</v>
      </c>
      <c r="B46" s="503" t="s">
        <v>5559</v>
      </c>
      <c r="C46" s="504">
        <v>1432861.74</v>
      </c>
      <c r="H46" s="398">
        <v>455761</v>
      </c>
      <c r="I46" s="398">
        <v>0</v>
      </c>
      <c r="N46" s="398">
        <v>2660830</v>
      </c>
      <c r="O46" s="398" t="s">
        <v>5560</v>
      </c>
      <c r="P46" s="505">
        <v>0</v>
      </c>
    </row>
    <row r="47" spans="1:16" ht="15.75" customHeight="1">
      <c r="A47" s="502" t="s">
        <v>2278</v>
      </c>
      <c r="B47" s="503" t="s">
        <v>5532</v>
      </c>
      <c r="C47" s="504">
        <v>1401757.74</v>
      </c>
      <c r="H47" s="398">
        <v>362237</v>
      </c>
      <c r="I47" s="398">
        <v>0</v>
      </c>
      <c r="N47" s="398">
        <v>7854925</v>
      </c>
      <c r="O47" s="398" t="s">
        <v>5561</v>
      </c>
      <c r="P47" s="505">
        <v>0</v>
      </c>
    </row>
    <row r="48" spans="1:16" ht="15.75" customHeight="1">
      <c r="A48" s="502" t="s">
        <v>2186</v>
      </c>
      <c r="B48" s="503" t="s">
        <v>5562</v>
      </c>
      <c r="C48" s="504">
        <v>1398445.39</v>
      </c>
      <c r="H48" s="398">
        <v>36371</v>
      </c>
      <c r="I48" s="398">
        <v>0</v>
      </c>
      <c r="N48" s="398">
        <v>8118585</v>
      </c>
      <c r="O48" s="398" t="s">
        <v>5563</v>
      </c>
      <c r="P48" s="505">
        <v>0</v>
      </c>
    </row>
    <row r="49" spans="1:16" ht="15.75" customHeight="1">
      <c r="A49" s="502" t="s">
        <v>1187</v>
      </c>
      <c r="B49" s="503" t="s">
        <v>5564</v>
      </c>
      <c r="C49" s="504">
        <v>1368204.83</v>
      </c>
      <c r="H49" s="398">
        <v>560488</v>
      </c>
      <c r="I49" s="398">
        <v>0</v>
      </c>
      <c r="N49" s="398">
        <v>4680045</v>
      </c>
      <c r="O49" s="398" t="s">
        <v>5565</v>
      </c>
      <c r="P49" s="505">
        <v>0</v>
      </c>
    </row>
    <row r="50" spans="1:16" ht="15.75" customHeight="1">
      <c r="A50" s="502" t="s">
        <v>1360</v>
      </c>
      <c r="B50" s="503" t="s">
        <v>5566</v>
      </c>
      <c r="C50" s="504">
        <v>1362771.47</v>
      </c>
      <c r="H50" s="398">
        <v>266130</v>
      </c>
      <c r="I50" s="505">
        <v>0</v>
      </c>
      <c r="N50" s="398">
        <v>4608802</v>
      </c>
      <c r="O50" s="398" t="s">
        <v>5567</v>
      </c>
      <c r="P50" s="505">
        <v>83360.460000000006</v>
      </c>
    </row>
    <row r="51" spans="1:16" ht="15.75" customHeight="1">
      <c r="A51" s="502" t="s">
        <v>2027</v>
      </c>
      <c r="B51" s="503" t="s">
        <v>5500</v>
      </c>
      <c r="C51" s="504">
        <v>1358619.85</v>
      </c>
      <c r="H51" s="398">
        <v>435801</v>
      </c>
      <c r="I51" s="505">
        <v>244467.01</v>
      </c>
      <c r="N51" s="398">
        <v>4559307</v>
      </c>
      <c r="O51" s="398" t="s">
        <v>5568</v>
      </c>
      <c r="P51" s="505">
        <v>0</v>
      </c>
    </row>
    <row r="52" spans="1:16" ht="15.75" customHeight="1">
      <c r="A52" s="502" t="s">
        <v>1800</v>
      </c>
      <c r="B52" s="503" t="s">
        <v>5569</v>
      </c>
      <c r="C52" s="504">
        <v>1333296.1499999999</v>
      </c>
      <c r="H52" s="398">
        <v>363494</v>
      </c>
      <c r="I52" s="398">
        <v>0</v>
      </c>
      <c r="N52" s="398">
        <v>6486558</v>
      </c>
      <c r="O52" s="398" t="s">
        <v>5570</v>
      </c>
      <c r="P52" s="505">
        <v>150228.25</v>
      </c>
    </row>
    <row r="53" spans="1:16" ht="15.75" customHeight="1">
      <c r="A53" s="502" t="s">
        <v>2405</v>
      </c>
      <c r="B53" s="503" t="s">
        <v>5571</v>
      </c>
      <c r="C53" s="504">
        <v>1259356.04</v>
      </c>
      <c r="H53" s="398">
        <v>79850</v>
      </c>
      <c r="I53" s="398">
        <v>0</v>
      </c>
      <c r="N53" s="398">
        <v>6480340</v>
      </c>
      <c r="O53" s="398" t="s">
        <v>5572</v>
      </c>
      <c r="P53" s="505">
        <v>0</v>
      </c>
    </row>
    <row r="54" spans="1:16" ht="15.75" customHeight="1">
      <c r="A54" s="502" t="s">
        <v>1342</v>
      </c>
      <c r="B54" s="503" t="s">
        <v>5573</v>
      </c>
      <c r="C54" s="504">
        <v>1258397.69</v>
      </c>
      <c r="H54" s="398">
        <v>449049</v>
      </c>
      <c r="I54" s="398">
        <v>0</v>
      </c>
      <c r="N54" s="398">
        <v>2551563</v>
      </c>
      <c r="O54" s="398" t="s">
        <v>5574</v>
      </c>
      <c r="P54" s="505">
        <v>50033.56</v>
      </c>
    </row>
    <row r="55" spans="1:16" ht="15.75" customHeight="1">
      <c r="A55" s="502" t="s">
        <v>1526</v>
      </c>
      <c r="B55" s="503" t="s">
        <v>5575</v>
      </c>
      <c r="C55" s="504">
        <v>1236844.27</v>
      </c>
      <c r="H55" s="398">
        <v>338439</v>
      </c>
      <c r="I55" s="398">
        <v>0</v>
      </c>
      <c r="N55" s="398">
        <v>7046512</v>
      </c>
      <c r="O55" s="398" t="s">
        <v>5576</v>
      </c>
      <c r="P55" s="505">
        <v>0</v>
      </c>
    </row>
    <row r="56" spans="1:16" ht="15.75" customHeight="1">
      <c r="A56" s="502" t="s">
        <v>2057</v>
      </c>
      <c r="B56" s="503" t="s">
        <v>5500</v>
      </c>
      <c r="C56" s="504">
        <v>1227440.27</v>
      </c>
      <c r="H56" s="398">
        <v>36791</v>
      </c>
      <c r="I56" s="398">
        <v>0</v>
      </c>
      <c r="N56" s="398">
        <v>8742121</v>
      </c>
      <c r="O56" s="398" t="s">
        <v>5577</v>
      </c>
      <c r="P56" s="505">
        <v>0</v>
      </c>
    </row>
    <row r="57" spans="1:16" ht="15.75" customHeight="1">
      <c r="A57" s="502" t="s">
        <v>2558</v>
      </c>
      <c r="B57" s="503" t="s">
        <v>5578</v>
      </c>
      <c r="C57" s="504">
        <v>1221656.24</v>
      </c>
      <c r="H57" s="398">
        <v>32374</v>
      </c>
      <c r="I57" s="398">
        <v>0</v>
      </c>
      <c r="N57" s="398">
        <v>4416789</v>
      </c>
      <c r="O57" s="398" t="s">
        <v>5579</v>
      </c>
      <c r="P57" s="505">
        <v>0</v>
      </c>
    </row>
    <row r="58" spans="1:16" ht="15.75" customHeight="1">
      <c r="A58" s="502" t="s">
        <v>1072</v>
      </c>
      <c r="B58" s="503" t="s">
        <v>5580</v>
      </c>
      <c r="C58" s="504">
        <v>1217435.8799999999</v>
      </c>
      <c r="H58" s="398">
        <v>362767</v>
      </c>
      <c r="I58" s="505">
        <v>0</v>
      </c>
      <c r="N58" s="398">
        <v>8685427</v>
      </c>
      <c r="O58" s="398" t="s">
        <v>5581</v>
      </c>
      <c r="P58" s="505">
        <v>0</v>
      </c>
    </row>
    <row r="59" spans="1:16" ht="15.75" customHeight="1">
      <c r="A59" s="502" t="s">
        <v>1937</v>
      </c>
      <c r="B59" s="503" t="s">
        <v>5582</v>
      </c>
      <c r="C59" s="504">
        <v>1185058.18</v>
      </c>
      <c r="H59" s="398">
        <v>38407</v>
      </c>
      <c r="I59" s="505">
        <v>0</v>
      </c>
      <c r="N59" s="398">
        <v>7667659</v>
      </c>
      <c r="O59" s="398" t="s">
        <v>5583</v>
      </c>
      <c r="P59" s="505">
        <v>22819.97</v>
      </c>
    </row>
    <row r="60" spans="1:16" ht="15.75" customHeight="1">
      <c r="A60" s="502" t="s">
        <v>804</v>
      </c>
      <c r="B60" s="503" t="s">
        <v>5584</v>
      </c>
      <c r="C60" s="504">
        <v>1132878.21</v>
      </c>
      <c r="H60" s="398">
        <v>446581</v>
      </c>
      <c r="I60" s="505">
        <v>973667.64</v>
      </c>
      <c r="N60" s="398">
        <v>4634086</v>
      </c>
      <c r="O60" s="398" t="s">
        <v>5585</v>
      </c>
      <c r="P60" s="505">
        <v>0</v>
      </c>
    </row>
    <row r="61" spans="1:16" ht="15.75" customHeight="1">
      <c r="A61" s="502" t="s">
        <v>2173</v>
      </c>
      <c r="B61" s="503" t="s">
        <v>5586</v>
      </c>
      <c r="C61" s="504">
        <v>1125198.81</v>
      </c>
      <c r="H61" s="398">
        <v>295437</v>
      </c>
      <c r="I61" s="398">
        <v>0</v>
      </c>
      <c r="N61" s="398">
        <v>3081966</v>
      </c>
      <c r="O61" s="398" t="s">
        <v>5587</v>
      </c>
      <c r="P61" s="505">
        <v>0</v>
      </c>
    </row>
    <row r="62" spans="1:16" ht="15.75" customHeight="1">
      <c r="A62" s="502" t="s">
        <v>2379</v>
      </c>
      <c r="B62" s="503" t="s">
        <v>5588</v>
      </c>
      <c r="C62" s="504">
        <v>1098673.27</v>
      </c>
      <c r="H62" s="398">
        <v>254180</v>
      </c>
      <c r="I62" s="505">
        <v>187857.91</v>
      </c>
      <c r="N62" s="398">
        <v>2699859</v>
      </c>
      <c r="O62" s="398" t="s">
        <v>5589</v>
      </c>
      <c r="P62" s="505">
        <v>0</v>
      </c>
    </row>
    <row r="63" spans="1:16" ht="15.75" customHeight="1">
      <c r="A63" s="502" t="s">
        <v>2265</v>
      </c>
      <c r="B63" s="503" t="s">
        <v>5590</v>
      </c>
      <c r="C63" s="504">
        <v>1083652.8</v>
      </c>
      <c r="H63" s="398">
        <v>578866</v>
      </c>
      <c r="I63" s="505">
        <v>298256.62</v>
      </c>
      <c r="N63" s="398">
        <v>8588911</v>
      </c>
      <c r="O63" s="398" t="s">
        <v>5591</v>
      </c>
      <c r="P63" s="505">
        <v>0</v>
      </c>
    </row>
    <row r="64" spans="1:16" ht="15.75" customHeight="1">
      <c r="A64" s="502" t="s">
        <v>902</v>
      </c>
      <c r="B64" s="503" t="s">
        <v>5592</v>
      </c>
      <c r="C64" s="504">
        <v>1078555.17</v>
      </c>
      <c r="H64" s="398">
        <v>579753</v>
      </c>
      <c r="I64" s="505">
        <v>168004.37</v>
      </c>
      <c r="N64" s="398">
        <v>6029791</v>
      </c>
      <c r="O64" s="398" t="s">
        <v>5593</v>
      </c>
      <c r="P64" s="505">
        <v>0</v>
      </c>
    </row>
    <row r="65" spans="1:16" ht="15.75" customHeight="1">
      <c r="A65" s="502" t="s">
        <v>2196</v>
      </c>
      <c r="B65" s="503" t="s">
        <v>5594</v>
      </c>
      <c r="C65" s="504">
        <v>1059981.1599999999</v>
      </c>
      <c r="H65" s="398">
        <v>368767</v>
      </c>
      <c r="I65" s="505">
        <v>102891.32</v>
      </c>
      <c r="N65" s="398">
        <v>7032839</v>
      </c>
      <c r="O65" s="398" t="s">
        <v>5595</v>
      </c>
      <c r="P65" s="505">
        <v>0</v>
      </c>
    </row>
    <row r="66" spans="1:16" ht="15.75" customHeight="1">
      <c r="A66" s="502" t="s">
        <v>787</v>
      </c>
      <c r="B66" s="503" t="s">
        <v>5596</v>
      </c>
      <c r="C66" s="504">
        <v>1052223.53</v>
      </c>
      <c r="H66" s="398">
        <v>33434</v>
      </c>
      <c r="I66" s="505">
        <v>187234.32</v>
      </c>
      <c r="N66" s="398">
        <v>4945025</v>
      </c>
      <c r="O66" s="398" t="s">
        <v>5597</v>
      </c>
      <c r="P66" s="505">
        <v>0</v>
      </c>
    </row>
    <row r="67" spans="1:16" ht="15.75" customHeight="1">
      <c r="A67" s="502" t="s">
        <v>983</v>
      </c>
      <c r="B67" s="503" t="s">
        <v>5598</v>
      </c>
      <c r="C67" s="504">
        <v>1050422.06</v>
      </c>
      <c r="H67" s="398">
        <v>478599</v>
      </c>
      <c r="I67" s="505">
        <v>0</v>
      </c>
      <c r="N67" s="398">
        <v>4750693</v>
      </c>
      <c r="O67" s="398" t="s">
        <v>5599</v>
      </c>
      <c r="P67" s="505">
        <v>0</v>
      </c>
    </row>
    <row r="68" spans="1:16" ht="15.75" customHeight="1">
      <c r="A68" s="502" t="s">
        <v>2475</v>
      </c>
      <c r="B68" s="503" t="s">
        <v>5600</v>
      </c>
      <c r="C68" s="504">
        <v>1050131.29</v>
      </c>
      <c r="H68" s="398">
        <v>464575</v>
      </c>
      <c r="I68" s="505">
        <v>0</v>
      </c>
      <c r="N68" s="398">
        <v>4571776</v>
      </c>
      <c r="O68" s="398" t="s">
        <v>5601</v>
      </c>
      <c r="P68" s="505">
        <v>0</v>
      </c>
    </row>
    <row r="69" spans="1:16" ht="15.75" customHeight="1">
      <c r="A69" s="502" t="s">
        <v>2395</v>
      </c>
      <c r="B69" s="503" t="s">
        <v>5602</v>
      </c>
      <c r="C69" s="504">
        <v>1047334.48</v>
      </c>
      <c r="H69" s="398">
        <v>82859</v>
      </c>
      <c r="I69" s="398">
        <v>33.26</v>
      </c>
      <c r="N69" s="398">
        <v>4425564</v>
      </c>
      <c r="O69" s="398" t="s">
        <v>5603</v>
      </c>
      <c r="P69" s="505">
        <v>0</v>
      </c>
    </row>
    <row r="70" spans="1:16" ht="15.75" customHeight="1">
      <c r="A70" s="502" t="s">
        <v>2903</v>
      </c>
      <c r="B70" s="503" t="s">
        <v>5604</v>
      </c>
      <c r="C70" s="504">
        <v>1030900.63</v>
      </c>
      <c r="H70" s="398">
        <v>439818</v>
      </c>
      <c r="I70" s="398">
        <v>0</v>
      </c>
      <c r="N70" s="398">
        <v>515215</v>
      </c>
      <c r="O70" s="398" t="s">
        <v>5605</v>
      </c>
      <c r="P70" s="505">
        <v>0</v>
      </c>
    </row>
    <row r="71" spans="1:16" ht="15.75" customHeight="1">
      <c r="A71" s="502" t="s">
        <v>256</v>
      </c>
      <c r="B71" s="503" t="s">
        <v>5606</v>
      </c>
      <c r="C71" s="504">
        <v>1030738.74</v>
      </c>
      <c r="H71" s="398">
        <v>463648</v>
      </c>
      <c r="I71" s="398">
        <v>0</v>
      </c>
      <c r="N71" s="398">
        <v>4307232</v>
      </c>
      <c r="O71" s="398" t="s">
        <v>5607</v>
      </c>
      <c r="P71" s="505">
        <v>0</v>
      </c>
    </row>
    <row r="72" spans="1:16" ht="15.75" customHeight="1">
      <c r="A72" s="502" t="s">
        <v>2269</v>
      </c>
      <c r="B72" s="503" t="s">
        <v>5608</v>
      </c>
      <c r="C72" s="504">
        <v>1025231.16</v>
      </c>
      <c r="H72" s="398">
        <v>31956</v>
      </c>
      <c r="I72" s="505">
        <v>0</v>
      </c>
      <c r="N72" s="398">
        <v>417444</v>
      </c>
      <c r="O72" s="398" t="s">
        <v>5609</v>
      </c>
      <c r="P72" s="505">
        <v>0</v>
      </c>
    </row>
    <row r="73" spans="1:16" ht="15.75" customHeight="1">
      <c r="A73" s="502" t="s">
        <v>2224</v>
      </c>
      <c r="B73" s="503" t="s">
        <v>5610</v>
      </c>
      <c r="C73" s="504">
        <v>991314.94</v>
      </c>
      <c r="H73" s="398">
        <v>362768</v>
      </c>
      <c r="I73" s="505">
        <v>0</v>
      </c>
      <c r="N73" s="398">
        <v>4548330</v>
      </c>
      <c r="O73" s="398" t="s">
        <v>5611</v>
      </c>
      <c r="P73" s="505">
        <v>0</v>
      </c>
    </row>
    <row r="74" spans="1:16" ht="15.75" customHeight="1">
      <c r="A74" s="502" t="s">
        <v>1686</v>
      </c>
      <c r="B74" s="503" t="s">
        <v>5612</v>
      </c>
      <c r="C74" s="504">
        <v>969497.97</v>
      </c>
      <c r="H74" s="398">
        <v>32131</v>
      </c>
      <c r="I74" s="398">
        <v>0</v>
      </c>
      <c r="N74" s="398">
        <v>4847953</v>
      </c>
      <c r="O74" s="398" t="s">
        <v>5613</v>
      </c>
      <c r="P74" s="505">
        <v>0</v>
      </c>
    </row>
    <row r="75" spans="1:16" ht="15.75" customHeight="1">
      <c r="A75" s="502" t="s">
        <v>1595</v>
      </c>
      <c r="B75" s="503" t="s">
        <v>5510</v>
      </c>
      <c r="C75" s="504">
        <v>951883.01</v>
      </c>
      <c r="H75" s="398">
        <v>476148</v>
      </c>
      <c r="I75" s="505">
        <v>0</v>
      </c>
      <c r="N75" s="398">
        <v>4680314</v>
      </c>
      <c r="O75" s="398" t="s">
        <v>5614</v>
      </c>
      <c r="P75" s="505">
        <v>0</v>
      </c>
    </row>
    <row r="76" spans="1:16" ht="15.75" customHeight="1">
      <c r="A76" s="502" t="s">
        <v>254</v>
      </c>
      <c r="B76" s="503" t="s">
        <v>5615</v>
      </c>
      <c r="C76" s="504">
        <v>949382.84</v>
      </c>
      <c r="H76" s="398">
        <v>433634</v>
      </c>
      <c r="I76" s="505">
        <v>0</v>
      </c>
      <c r="N76" s="398">
        <v>5900668</v>
      </c>
      <c r="O76" s="398" t="s">
        <v>5616</v>
      </c>
      <c r="P76" s="505">
        <v>0</v>
      </c>
    </row>
    <row r="77" spans="1:16" ht="15.75" customHeight="1">
      <c r="A77" s="502" t="s">
        <v>369</v>
      </c>
      <c r="B77" s="503" t="s">
        <v>5552</v>
      </c>
      <c r="C77" s="504">
        <v>924452.29</v>
      </c>
      <c r="H77" s="398">
        <v>376904</v>
      </c>
      <c r="I77" s="505">
        <v>174130.27</v>
      </c>
      <c r="N77" s="398">
        <v>4859015</v>
      </c>
      <c r="O77" s="398" t="s">
        <v>5617</v>
      </c>
      <c r="P77" s="505">
        <v>0</v>
      </c>
    </row>
    <row r="78" spans="1:16" ht="15.75" customHeight="1">
      <c r="A78" s="502" t="s">
        <v>2302</v>
      </c>
      <c r="B78" s="503" t="s">
        <v>5618</v>
      </c>
      <c r="C78" s="504">
        <v>917830.54</v>
      </c>
      <c r="H78" s="398">
        <v>379302</v>
      </c>
      <c r="I78" s="398">
        <v>0</v>
      </c>
      <c r="N78" s="398">
        <v>4085020</v>
      </c>
      <c r="O78" s="398" t="s">
        <v>5619</v>
      </c>
      <c r="P78" s="505">
        <v>3479.5</v>
      </c>
    </row>
    <row r="79" spans="1:16" ht="15.75" customHeight="1">
      <c r="A79" s="502" t="s">
        <v>1166</v>
      </c>
      <c r="B79" s="503" t="s">
        <v>5620</v>
      </c>
      <c r="C79" s="504">
        <v>893817.98</v>
      </c>
      <c r="H79" s="398">
        <v>33712</v>
      </c>
      <c r="I79" s="505">
        <v>881514.75</v>
      </c>
      <c r="N79" s="398">
        <v>4442405</v>
      </c>
      <c r="O79" s="398" t="s">
        <v>5621</v>
      </c>
      <c r="P79" s="505">
        <v>0.15</v>
      </c>
    </row>
    <row r="80" spans="1:16" ht="15.75" customHeight="1">
      <c r="A80" s="502" t="s">
        <v>1560</v>
      </c>
      <c r="B80" s="503" t="s">
        <v>5514</v>
      </c>
      <c r="C80" s="504">
        <v>890562.03</v>
      </c>
      <c r="H80" s="398">
        <v>320105</v>
      </c>
      <c r="I80" s="398">
        <v>0</v>
      </c>
      <c r="N80" s="398">
        <v>4458091</v>
      </c>
      <c r="O80" s="398" t="s">
        <v>5622</v>
      </c>
      <c r="P80" s="505">
        <v>0</v>
      </c>
    </row>
    <row r="81" spans="1:16" ht="15.75" customHeight="1">
      <c r="A81" s="502" t="s">
        <v>428</v>
      </c>
      <c r="B81" s="503" t="s">
        <v>5552</v>
      </c>
      <c r="C81" s="504">
        <v>880504.47</v>
      </c>
      <c r="H81" s="398">
        <v>436161</v>
      </c>
      <c r="I81" s="505">
        <v>0</v>
      </c>
      <c r="N81" s="398">
        <v>5947531</v>
      </c>
      <c r="O81" s="398" t="s">
        <v>5623</v>
      </c>
      <c r="P81" s="505">
        <v>0</v>
      </c>
    </row>
    <row r="82" spans="1:16" ht="15.75" customHeight="1">
      <c r="A82" s="502" t="s">
        <v>1221</v>
      </c>
      <c r="B82" s="503" t="s">
        <v>5624</v>
      </c>
      <c r="C82" s="504">
        <v>877537.59</v>
      </c>
      <c r="H82" s="398">
        <v>47285</v>
      </c>
      <c r="I82" s="398">
        <v>68.459999999999994</v>
      </c>
      <c r="N82" s="398">
        <v>5577</v>
      </c>
      <c r="O82" s="398" t="s">
        <v>5625</v>
      </c>
      <c r="P82" s="505">
        <v>0</v>
      </c>
    </row>
    <row r="83" spans="1:16" ht="15.75" customHeight="1">
      <c r="A83" s="502" t="s">
        <v>1406</v>
      </c>
      <c r="B83" s="503" t="s">
        <v>5480</v>
      </c>
      <c r="C83" s="504">
        <v>875517.41</v>
      </c>
      <c r="H83" s="398">
        <v>434550</v>
      </c>
      <c r="I83" s="505">
        <v>0</v>
      </c>
      <c r="N83" s="398">
        <v>9009694</v>
      </c>
      <c r="O83" s="398" t="s">
        <v>5626</v>
      </c>
      <c r="P83" s="505">
        <v>0</v>
      </c>
    </row>
    <row r="84" spans="1:16" ht="15.75" customHeight="1">
      <c r="A84" s="502" t="s">
        <v>1869</v>
      </c>
      <c r="B84" s="503" t="s">
        <v>5627</v>
      </c>
      <c r="C84" s="504">
        <v>868951.27</v>
      </c>
      <c r="H84" s="398">
        <v>463906</v>
      </c>
      <c r="I84" s="505">
        <v>0</v>
      </c>
      <c r="N84" s="398">
        <v>3214407</v>
      </c>
      <c r="O84" s="398" t="s">
        <v>5628</v>
      </c>
      <c r="P84" s="505">
        <v>0</v>
      </c>
    </row>
    <row r="85" spans="1:16" ht="15.75" customHeight="1">
      <c r="A85" s="502" t="s">
        <v>816</v>
      </c>
      <c r="B85" s="503" t="s">
        <v>5629</v>
      </c>
      <c r="C85" s="504">
        <v>862596.07</v>
      </c>
      <c r="H85" s="398">
        <v>446028</v>
      </c>
      <c r="I85" s="398">
        <v>0</v>
      </c>
      <c r="N85" s="398">
        <v>3241823</v>
      </c>
      <c r="O85" s="398" t="s">
        <v>5630</v>
      </c>
      <c r="P85" s="505">
        <v>0</v>
      </c>
    </row>
    <row r="86" spans="1:16" ht="15.75" customHeight="1">
      <c r="A86" s="502" t="s">
        <v>2869</v>
      </c>
      <c r="B86" s="503" t="s">
        <v>5631</v>
      </c>
      <c r="C86" s="504">
        <v>853420.98</v>
      </c>
      <c r="H86" s="398">
        <v>34388</v>
      </c>
      <c r="I86" s="398">
        <v>0</v>
      </c>
      <c r="N86" s="398">
        <v>4468606</v>
      </c>
      <c r="O86" s="398" t="s">
        <v>5563</v>
      </c>
      <c r="P86" s="505">
        <v>0</v>
      </c>
    </row>
    <row r="87" spans="1:16" ht="15.75" customHeight="1">
      <c r="A87" s="502" t="s">
        <v>2593</v>
      </c>
      <c r="B87" s="503" t="s">
        <v>5632</v>
      </c>
      <c r="C87" s="504">
        <v>849945.42</v>
      </c>
      <c r="H87" s="398">
        <v>34321</v>
      </c>
      <c r="I87" s="398">
        <v>0</v>
      </c>
      <c r="N87" s="398">
        <v>8993002</v>
      </c>
      <c r="O87" s="398" t="s">
        <v>5633</v>
      </c>
      <c r="P87" s="505">
        <v>0</v>
      </c>
    </row>
    <row r="88" spans="1:16" ht="15.75" customHeight="1">
      <c r="A88" s="502" t="s">
        <v>1382</v>
      </c>
      <c r="B88" s="503" t="s">
        <v>5634</v>
      </c>
      <c r="C88" s="504">
        <v>842995.85</v>
      </c>
      <c r="H88" s="398">
        <v>39937</v>
      </c>
      <c r="I88" s="398">
        <v>0</v>
      </c>
      <c r="N88" s="398">
        <v>5663320</v>
      </c>
      <c r="O88" s="398" t="s">
        <v>5560</v>
      </c>
      <c r="P88" s="505">
        <v>0</v>
      </c>
    </row>
    <row r="89" spans="1:16" ht="15.75" customHeight="1">
      <c r="A89" s="502" t="s">
        <v>865</v>
      </c>
      <c r="B89" s="503" t="s">
        <v>5490</v>
      </c>
      <c r="C89" s="504">
        <v>840087.55</v>
      </c>
      <c r="H89" s="398">
        <v>35673</v>
      </c>
      <c r="I89" s="398">
        <v>0</v>
      </c>
      <c r="N89" s="398">
        <v>4452023</v>
      </c>
      <c r="O89" s="398" t="s">
        <v>5635</v>
      </c>
      <c r="P89" s="505">
        <v>114705.59</v>
      </c>
    </row>
    <row r="90" spans="1:16" ht="15.75" customHeight="1">
      <c r="A90" s="502" t="s">
        <v>1633</v>
      </c>
      <c r="B90" s="503" t="s">
        <v>5636</v>
      </c>
      <c r="C90" s="504">
        <v>834625.1</v>
      </c>
      <c r="H90" s="398">
        <v>480861</v>
      </c>
      <c r="I90" s="398">
        <v>0</v>
      </c>
      <c r="N90" s="398">
        <v>5171052</v>
      </c>
      <c r="O90" s="398" t="s">
        <v>5637</v>
      </c>
      <c r="P90" s="505">
        <v>56554.59</v>
      </c>
    </row>
    <row r="91" spans="1:16" ht="15.75" customHeight="1">
      <c r="A91" s="502" t="s">
        <v>2582</v>
      </c>
      <c r="B91" s="503" t="s">
        <v>5638</v>
      </c>
      <c r="C91" s="504">
        <v>825020.52</v>
      </c>
      <c r="H91" s="398">
        <v>86513</v>
      </c>
      <c r="I91" s="505">
        <v>0</v>
      </c>
      <c r="N91" s="398">
        <v>4582050</v>
      </c>
      <c r="O91" s="398" t="s">
        <v>5639</v>
      </c>
      <c r="P91" s="505">
        <v>0</v>
      </c>
    </row>
    <row r="92" spans="1:16" ht="15.75" customHeight="1">
      <c r="A92" s="502" t="s">
        <v>155</v>
      </c>
      <c r="B92" s="503" t="s">
        <v>5640</v>
      </c>
      <c r="C92" s="504">
        <v>819029.29</v>
      </c>
      <c r="H92" s="398">
        <v>32187</v>
      </c>
      <c r="I92" s="398">
        <v>0</v>
      </c>
      <c r="N92" s="398">
        <v>5080319</v>
      </c>
      <c r="O92" s="398" t="s">
        <v>5641</v>
      </c>
      <c r="P92" s="505">
        <v>0</v>
      </c>
    </row>
    <row r="93" spans="1:16" ht="15.75" customHeight="1">
      <c r="A93" s="502" t="s">
        <v>157</v>
      </c>
      <c r="B93" s="503" t="s">
        <v>5642</v>
      </c>
      <c r="C93" s="504">
        <v>817950.53</v>
      </c>
      <c r="H93" s="398">
        <v>445839</v>
      </c>
      <c r="I93" s="505">
        <v>0</v>
      </c>
      <c r="N93" s="398">
        <v>5702220</v>
      </c>
      <c r="O93" s="398" t="s">
        <v>5643</v>
      </c>
      <c r="P93" s="505">
        <v>18181.27</v>
      </c>
    </row>
    <row r="94" spans="1:16" ht="15.75" customHeight="1">
      <c r="A94" s="502" t="s">
        <v>1822</v>
      </c>
      <c r="B94" s="503" t="s">
        <v>5644</v>
      </c>
      <c r="C94" s="504">
        <v>815451.5</v>
      </c>
      <c r="H94" s="398">
        <v>464995</v>
      </c>
      <c r="I94" s="505">
        <v>0</v>
      </c>
      <c r="N94" s="398">
        <v>552896</v>
      </c>
      <c r="O94" s="398" t="s">
        <v>5645</v>
      </c>
      <c r="P94" s="505">
        <v>166326.06</v>
      </c>
    </row>
    <row r="95" spans="1:16" ht="15.75" customHeight="1">
      <c r="A95" s="502" t="s">
        <v>2631</v>
      </c>
      <c r="B95" s="503" t="s">
        <v>5646</v>
      </c>
      <c r="C95" s="504">
        <v>815244.41</v>
      </c>
      <c r="H95" s="398">
        <v>579208</v>
      </c>
      <c r="I95" s="505">
        <v>139456.91</v>
      </c>
      <c r="N95" s="398">
        <v>4396977</v>
      </c>
      <c r="O95" s="398" t="s">
        <v>5647</v>
      </c>
      <c r="P95" s="505">
        <v>0</v>
      </c>
    </row>
    <row r="96" spans="1:16" ht="15.75" customHeight="1">
      <c r="A96" s="502" t="s">
        <v>1689</v>
      </c>
      <c r="B96" s="503" t="s">
        <v>5538</v>
      </c>
      <c r="C96" s="504">
        <v>792686.12</v>
      </c>
      <c r="H96" s="398">
        <v>582180</v>
      </c>
      <c r="I96" s="505">
        <v>69557.83</v>
      </c>
      <c r="N96" s="398">
        <v>4304013</v>
      </c>
      <c r="O96" s="398" t="s">
        <v>5648</v>
      </c>
      <c r="P96" s="505">
        <v>5099.78</v>
      </c>
    </row>
    <row r="97" spans="1:16" ht="15.75" customHeight="1">
      <c r="A97" s="502" t="s">
        <v>2733</v>
      </c>
      <c r="B97" s="503" t="s">
        <v>5649</v>
      </c>
      <c r="C97" s="504">
        <v>779411.48</v>
      </c>
      <c r="H97" s="398">
        <v>32115</v>
      </c>
      <c r="I97" s="398">
        <v>0</v>
      </c>
      <c r="N97" s="398">
        <v>429563</v>
      </c>
      <c r="O97" s="398" t="s">
        <v>5650</v>
      </c>
      <c r="P97" s="505">
        <v>0</v>
      </c>
    </row>
    <row r="98" spans="1:16" ht="15.75" customHeight="1">
      <c r="A98" s="502" t="s">
        <v>2816</v>
      </c>
      <c r="B98" s="503" t="s">
        <v>5651</v>
      </c>
      <c r="C98" s="504">
        <v>758568.36</v>
      </c>
      <c r="H98" s="398">
        <v>560590</v>
      </c>
      <c r="I98" s="505">
        <v>0</v>
      </c>
      <c r="N98" s="398">
        <v>9274386</v>
      </c>
      <c r="O98" s="398" t="s">
        <v>5652</v>
      </c>
      <c r="P98" s="505">
        <v>0</v>
      </c>
    </row>
    <row r="99" spans="1:16" ht="15.75" customHeight="1">
      <c r="A99" s="502" t="s">
        <v>77</v>
      </c>
      <c r="B99" s="503" t="s">
        <v>5552</v>
      </c>
      <c r="C99" s="504">
        <v>728781.16</v>
      </c>
      <c r="H99" s="398">
        <v>451702</v>
      </c>
      <c r="I99" s="505">
        <v>115.71</v>
      </c>
      <c r="N99" s="398">
        <v>9215559</v>
      </c>
      <c r="O99" s="398" t="s">
        <v>5653</v>
      </c>
      <c r="P99" s="505">
        <v>0</v>
      </c>
    </row>
    <row r="100" spans="1:16" ht="15.75" customHeight="1">
      <c r="A100" s="502" t="s">
        <v>464</v>
      </c>
      <c r="B100" s="503" t="s">
        <v>5654</v>
      </c>
      <c r="C100" s="504">
        <v>716556.1</v>
      </c>
      <c r="H100" s="398">
        <v>76952</v>
      </c>
      <c r="I100" s="398">
        <v>0</v>
      </c>
      <c r="N100" s="398">
        <v>4655754</v>
      </c>
      <c r="O100" s="398" t="s">
        <v>5655</v>
      </c>
      <c r="P100" s="505">
        <v>0</v>
      </c>
    </row>
    <row r="101" spans="1:16" ht="15.75" customHeight="1">
      <c r="A101" s="502" t="s">
        <v>808</v>
      </c>
      <c r="B101" s="503" t="s">
        <v>5656</v>
      </c>
      <c r="C101" s="504">
        <v>703065.41</v>
      </c>
      <c r="H101" s="398">
        <v>381137</v>
      </c>
      <c r="I101" s="505">
        <v>21007.42</v>
      </c>
      <c r="N101" s="398">
        <v>3679808</v>
      </c>
      <c r="O101" s="398" t="s">
        <v>5657</v>
      </c>
      <c r="P101" s="505">
        <v>0</v>
      </c>
    </row>
    <row r="102" spans="1:16" ht="15.75" customHeight="1">
      <c r="A102" s="502" t="s">
        <v>2020</v>
      </c>
      <c r="B102" s="503" t="s">
        <v>5500</v>
      </c>
      <c r="C102" s="504">
        <v>690054.63</v>
      </c>
      <c r="H102" s="398">
        <v>31793</v>
      </c>
      <c r="I102" s="505">
        <v>418.8</v>
      </c>
      <c r="N102" s="398">
        <v>6096787</v>
      </c>
      <c r="O102" s="398" t="s">
        <v>5658</v>
      </c>
      <c r="P102" s="505">
        <v>0</v>
      </c>
    </row>
    <row r="103" spans="1:16" ht="15.75" customHeight="1">
      <c r="A103" s="502" t="s">
        <v>412</v>
      </c>
      <c r="B103" s="503" t="s">
        <v>5552</v>
      </c>
      <c r="C103" s="504">
        <v>687563.01</v>
      </c>
      <c r="H103" s="398">
        <v>266389</v>
      </c>
      <c r="I103" s="505">
        <v>0</v>
      </c>
      <c r="N103" s="398">
        <v>2089993</v>
      </c>
      <c r="O103" s="398" t="s">
        <v>5659</v>
      </c>
      <c r="P103" s="505">
        <v>0</v>
      </c>
    </row>
    <row r="104" spans="1:16" ht="15.75" customHeight="1">
      <c r="A104" s="502" t="s">
        <v>1294</v>
      </c>
      <c r="B104" s="503" t="s">
        <v>5660</v>
      </c>
      <c r="C104" s="504">
        <v>686611.69</v>
      </c>
      <c r="H104" s="398">
        <v>31966</v>
      </c>
      <c r="I104" s="398">
        <v>0</v>
      </c>
      <c r="N104" s="398">
        <v>2523005</v>
      </c>
      <c r="O104" s="398" t="s">
        <v>5661</v>
      </c>
      <c r="P104" s="505">
        <v>0</v>
      </c>
    </row>
    <row r="105" spans="1:16" ht="15.75" customHeight="1">
      <c r="A105" s="502" t="s">
        <v>1918</v>
      </c>
      <c r="B105" s="503" t="s">
        <v>5662</v>
      </c>
      <c r="C105" s="504">
        <v>685879.04</v>
      </c>
      <c r="H105" s="398">
        <v>32897</v>
      </c>
      <c r="I105" s="505">
        <v>35.409999999999997</v>
      </c>
      <c r="N105" s="398">
        <v>6199853</v>
      </c>
      <c r="O105" s="398" t="s">
        <v>5663</v>
      </c>
      <c r="P105" s="505">
        <v>0</v>
      </c>
    </row>
    <row r="106" spans="1:16" ht="15.75" customHeight="1">
      <c r="A106" s="502" t="s">
        <v>1332</v>
      </c>
      <c r="B106" s="503" t="s">
        <v>5573</v>
      </c>
      <c r="C106" s="504">
        <v>678356.23</v>
      </c>
      <c r="H106" s="398">
        <v>39137</v>
      </c>
      <c r="I106" s="505">
        <v>0</v>
      </c>
      <c r="N106" s="398">
        <v>6456590</v>
      </c>
      <c r="O106" s="398" t="s">
        <v>5664</v>
      </c>
      <c r="P106" s="505">
        <v>1.06</v>
      </c>
    </row>
    <row r="107" spans="1:16" ht="15.75" customHeight="1">
      <c r="A107" s="502" t="s">
        <v>626</v>
      </c>
      <c r="B107" s="503" t="s">
        <v>5498</v>
      </c>
      <c r="C107" s="504">
        <v>678124.01</v>
      </c>
      <c r="H107" s="398">
        <v>32362</v>
      </c>
      <c r="I107" s="398">
        <v>0</v>
      </c>
      <c r="N107" s="398">
        <v>8688629</v>
      </c>
      <c r="O107" s="398" t="s">
        <v>5665</v>
      </c>
      <c r="P107" s="505">
        <v>0</v>
      </c>
    </row>
    <row r="108" spans="1:16" ht="15.75" customHeight="1">
      <c r="A108" s="502" t="s">
        <v>967</v>
      </c>
      <c r="B108" s="503" t="s">
        <v>5666</v>
      </c>
      <c r="C108" s="504">
        <v>676768.09</v>
      </c>
      <c r="H108" s="398">
        <v>32254</v>
      </c>
      <c r="I108" s="398">
        <v>0</v>
      </c>
      <c r="N108" s="398">
        <v>3102597</v>
      </c>
      <c r="O108" s="398" t="s">
        <v>5667</v>
      </c>
      <c r="P108" s="505">
        <v>0</v>
      </c>
    </row>
    <row r="109" spans="1:16" ht="15.75" customHeight="1">
      <c r="A109" s="502" t="s">
        <v>307</v>
      </c>
      <c r="B109" s="503" t="s">
        <v>5668</v>
      </c>
      <c r="C109" s="504">
        <v>669429.75</v>
      </c>
      <c r="H109" s="398">
        <v>577499</v>
      </c>
      <c r="I109" s="398">
        <v>0</v>
      </c>
      <c r="N109" s="398">
        <v>2673476</v>
      </c>
      <c r="O109" s="398" t="s">
        <v>5669</v>
      </c>
      <c r="P109" s="505">
        <v>0.15</v>
      </c>
    </row>
    <row r="110" spans="1:16" ht="15.75" customHeight="1">
      <c r="A110" s="502" t="s">
        <v>1419</v>
      </c>
      <c r="B110" s="503" t="s">
        <v>5670</v>
      </c>
      <c r="C110" s="504">
        <v>654253.18000000005</v>
      </c>
      <c r="H110" s="398">
        <v>32702</v>
      </c>
      <c r="I110" s="398">
        <v>0</v>
      </c>
      <c r="N110" s="398">
        <v>3025955</v>
      </c>
      <c r="O110" s="398" t="s">
        <v>5671</v>
      </c>
      <c r="P110" s="505">
        <v>0</v>
      </c>
    </row>
    <row r="111" spans="1:16" ht="15.75" customHeight="1">
      <c r="A111" s="502" t="s">
        <v>61</v>
      </c>
      <c r="B111" s="503" t="s">
        <v>5672</v>
      </c>
      <c r="C111" s="504">
        <v>653284.6</v>
      </c>
      <c r="H111" s="398">
        <v>435597</v>
      </c>
      <c r="I111" s="505">
        <v>0</v>
      </c>
      <c r="N111" s="398">
        <v>4478774</v>
      </c>
      <c r="O111" s="398" t="s">
        <v>5673</v>
      </c>
      <c r="P111" s="505">
        <v>0</v>
      </c>
    </row>
    <row r="112" spans="1:16" ht="15.75" customHeight="1">
      <c r="A112" s="502" t="s">
        <v>2450</v>
      </c>
      <c r="B112" s="503" t="s">
        <v>5496</v>
      </c>
      <c r="C112" s="504">
        <v>645955.63</v>
      </c>
      <c r="H112" s="398">
        <v>34985</v>
      </c>
      <c r="I112" s="398">
        <v>0</v>
      </c>
      <c r="N112" s="398">
        <v>9145079</v>
      </c>
      <c r="O112" s="398" t="s">
        <v>5674</v>
      </c>
      <c r="P112" s="505">
        <v>2715.53</v>
      </c>
    </row>
    <row r="113" spans="1:16" ht="15.75" customHeight="1">
      <c r="A113" s="502" t="s">
        <v>2523</v>
      </c>
      <c r="B113" s="503" t="s">
        <v>5675</v>
      </c>
      <c r="C113" s="504">
        <v>636001.52</v>
      </c>
      <c r="H113" s="398">
        <v>85867</v>
      </c>
      <c r="I113" s="505">
        <v>125095.52</v>
      </c>
      <c r="N113" s="398">
        <v>4622255</v>
      </c>
      <c r="O113" s="398" t="s">
        <v>5676</v>
      </c>
      <c r="P113" s="505">
        <v>0</v>
      </c>
    </row>
    <row r="114" spans="1:16" ht="15.75" customHeight="1">
      <c r="A114" s="502" t="s">
        <v>55</v>
      </c>
      <c r="B114" s="503" t="s">
        <v>5498</v>
      </c>
      <c r="C114" s="504">
        <v>634720.48</v>
      </c>
      <c r="H114" s="398">
        <v>33722</v>
      </c>
      <c r="I114" s="505">
        <v>0</v>
      </c>
      <c r="N114" s="398">
        <v>7393141</v>
      </c>
      <c r="O114" s="398" t="s">
        <v>5677</v>
      </c>
      <c r="P114" s="505">
        <v>0</v>
      </c>
    </row>
    <row r="115" spans="1:16" ht="15.75" customHeight="1">
      <c r="A115" s="502" t="s">
        <v>1088</v>
      </c>
      <c r="B115" s="503" t="s">
        <v>5678</v>
      </c>
      <c r="C115" s="504">
        <v>634305.63</v>
      </c>
      <c r="H115" s="398">
        <v>388028</v>
      </c>
      <c r="I115" s="398">
        <v>0</v>
      </c>
      <c r="N115" s="398">
        <v>4084071</v>
      </c>
      <c r="O115" s="398" t="s">
        <v>5679</v>
      </c>
      <c r="P115" s="505">
        <v>0</v>
      </c>
    </row>
    <row r="116" spans="1:16" ht="15.75" customHeight="1">
      <c r="A116" s="502" t="s">
        <v>2807</v>
      </c>
      <c r="B116" s="503" t="s">
        <v>5680</v>
      </c>
      <c r="C116" s="504">
        <v>628722.12</v>
      </c>
      <c r="H116" s="398">
        <v>388035</v>
      </c>
      <c r="I116" s="398">
        <v>0</v>
      </c>
      <c r="N116" s="398">
        <v>2160689</v>
      </c>
      <c r="O116" s="398" t="s">
        <v>5681</v>
      </c>
      <c r="P116" s="505">
        <v>51462.29</v>
      </c>
    </row>
    <row r="117" spans="1:16" ht="15.75" customHeight="1">
      <c r="A117" s="502" t="s">
        <v>1311</v>
      </c>
      <c r="B117" s="503" t="s">
        <v>5682</v>
      </c>
      <c r="C117" s="504">
        <v>628404.32999999996</v>
      </c>
      <c r="H117" s="398">
        <v>330314</v>
      </c>
      <c r="I117" s="505">
        <v>0</v>
      </c>
      <c r="N117" s="398">
        <v>3658320</v>
      </c>
      <c r="O117" s="398" t="s">
        <v>5683</v>
      </c>
      <c r="P117" s="505">
        <v>0</v>
      </c>
    </row>
    <row r="118" spans="1:16" ht="15.75" customHeight="1">
      <c r="A118" s="502" t="s">
        <v>596</v>
      </c>
      <c r="B118" s="503" t="s">
        <v>5684</v>
      </c>
      <c r="C118" s="504">
        <v>626881.98</v>
      </c>
      <c r="H118" s="398">
        <v>285004</v>
      </c>
      <c r="I118" s="398">
        <v>0</v>
      </c>
      <c r="N118" s="398">
        <v>4929433</v>
      </c>
      <c r="O118" s="398" t="s">
        <v>5685</v>
      </c>
      <c r="P118" s="505">
        <v>0</v>
      </c>
    </row>
    <row r="119" spans="1:16" ht="15.75" customHeight="1">
      <c r="A119" s="502" t="s">
        <v>2654</v>
      </c>
      <c r="B119" s="503" t="s">
        <v>5686</v>
      </c>
      <c r="C119" s="504">
        <v>624741.68000000005</v>
      </c>
      <c r="H119" s="398">
        <v>32879</v>
      </c>
      <c r="I119" s="505">
        <v>0</v>
      </c>
      <c r="N119" s="398">
        <v>4001766</v>
      </c>
      <c r="O119" s="398" t="s">
        <v>5687</v>
      </c>
      <c r="P119" s="505">
        <v>7.63</v>
      </c>
    </row>
    <row r="120" spans="1:16" ht="15.75" customHeight="1">
      <c r="A120" s="502" t="s">
        <v>623</v>
      </c>
      <c r="B120" s="503" t="s">
        <v>5498</v>
      </c>
      <c r="C120" s="504">
        <v>622564.18999999994</v>
      </c>
      <c r="H120" s="398">
        <v>33154</v>
      </c>
      <c r="I120" s="505">
        <v>0</v>
      </c>
      <c r="N120" s="398">
        <v>7738705</v>
      </c>
      <c r="O120" s="398" t="s">
        <v>5688</v>
      </c>
      <c r="P120" s="505">
        <v>0</v>
      </c>
    </row>
    <row r="121" spans="1:16" ht="15.75" customHeight="1">
      <c r="A121" s="502" t="s">
        <v>2162</v>
      </c>
      <c r="B121" s="503" t="s">
        <v>5689</v>
      </c>
      <c r="C121" s="504">
        <v>618894.49</v>
      </c>
      <c r="H121" s="398">
        <v>34322</v>
      </c>
      <c r="I121" s="398">
        <v>399.84</v>
      </c>
      <c r="N121" s="398">
        <v>3924234</v>
      </c>
      <c r="O121" s="398" t="s">
        <v>5336</v>
      </c>
      <c r="P121" s="505">
        <v>0</v>
      </c>
    </row>
    <row r="122" spans="1:16" ht="15.75" customHeight="1">
      <c r="A122" s="502" t="s">
        <v>1378</v>
      </c>
      <c r="B122" s="503" t="s">
        <v>5690</v>
      </c>
      <c r="C122" s="504">
        <v>613109.56000000006</v>
      </c>
      <c r="H122" s="398">
        <v>34368</v>
      </c>
      <c r="I122" s="505">
        <v>36.549999999999997</v>
      </c>
      <c r="N122" s="398">
        <v>7514118</v>
      </c>
      <c r="O122" s="398" t="s">
        <v>5691</v>
      </c>
      <c r="P122" s="505">
        <v>0</v>
      </c>
    </row>
    <row r="123" spans="1:16" ht="15.75" customHeight="1">
      <c r="A123" s="502" t="s">
        <v>2677</v>
      </c>
      <c r="B123" s="503" t="s">
        <v>5692</v>
      </c>
      <c r="C123" s="504">
        <v>608890.46</v>
      </c>
      <c r="H123" s="398">
        <v>649332</v>
      </c>
      <c r="I123" s="505">
        <v>0</v>
      </c>
      <c r="N123" s="398">
        <v>9009128</v>
      </c>
      <c r="O123" s="398" t="s">
        <v>5693</v>
      </c>
      <c r="P123" s="505">
        <v>0</v>
      </c>
    </row>
    <row r="124" spans="1:16" ht="15.75" customHeight="1">
      <c r="A124" s="502" t="s">
        <v>2233</v>
      </c>
      <c r="B124" s="503" t="s">
        <v>5694</v>
      </c>
      <c r="C124" s="504">
        <v>604929.68000000005</v>
      </c>
      <c r="H124" s="398">
        <v>448575</v>
      </c>
      <c r="I124" s="398">
        <v>0</v>
      </c>
      <c r="N124" s="398">
        <v>3500160</v>
      </c>
      <c r="O124" s="398" t="s">
        <v>5695</v>
      </c>
      <c r="P124" s="505">
        <v>937057.66</v>
      </c>
    </row>
    <row r="125" spans="1:16" ht="15.75" customHeight="1">
      <c r="A125" s="502" t="s">
        <v>1260</v>
      </c>
      <c r="B125" s="503" t="s">
        <v>5696</v>
      </c>
      <c r="C125" s="504">
        <v>602560.12</v>
      </c>
      <c r="H125" s="398">
        <v>580912</v>
      </c>
      <c r="I125" s="505">
        <v>0</v>
      </c>
      <c r="N125" s="398">
        <v>3768368</v>
      </c>
      <c r="O125" s="398" t="s">
        <v>5697</v>
      </c>
      <c r="P125" s="505">
        <v>0</v>
      </c>
    </row>
    <row r="126" spans="1:16" ht="15.75" customHeight="1">
      <c r="A126" s="502" t="s">
        <v>69</v>
      </c>
      <c r="B126" s="503" t="s">
        <v>5698</v>
      </c>
      <c r="C126" s="504">
        <v>587368.98</v>
      </c>
      <c r="H126" s="398">
        <v>382026</v>
      </c>
      <c r="I126" s="505">
        <v>0</v>
      </c>
      <c r="N126" s="398">
        <v>4785856</v>
      </c>
      <c r="O126" s="398" t="s">
        <v>5699</v>
      </c>
      <c r="P126" s="505">
        <v>0</v>
      </c>
    </row>
    <row r="127" spans="1:16" ht="15.75" customHeight="1">
      <c r="A127" s="502" t="s">
        <v>1064</v>
      </c>
      <c r="B127" s="503" t="s">
        <v>5700</v>
      </c>
      <c r="C127" s="504">
        <v>586909.77</v>
      </c>
      <c r="H127" s="398">
        <v>806458</v>
      </c>
      <c r="I127" s="505">
        <v>773023.45</v>
      </c>
      <c r="N127" s="398">
        <v>3581528</v>
      </c>
      <c r="O127" s="398" t="s">
        <v>5701</v>
      </c>
      <c r="P127" s="505">
        <v>0</v>
      </c>
    </row>
    <row r="128" spans="1:16" ht="15.75" customHeight="1">
      <c r="A128" s="502" t="s">
        <v>1370</v>
      </c>
      <c r="B128" s="503" t="s">
        <v>5702</v>
      </c>
      <c r="C128" s="504">
        <v>583818.97</v>
      </c>
      <c r="H128" s="398">
        <v>254177</v>
      </c>
      <c r="I128" s="505">
        <v>122360.36</v>
      </c>
      <c r="N128" s="398">
        <v>3221916</v>
      </c>
      <c r="O128" s="398" t="s">
        <v>5703</v>
      </c>
      <c r="P128" s="505">
        <v>0</v>
      </c>
    </row>
    <row r="129" spans="1:16" ht="15.75" customHeight="1">
      <c r="A129" s="502" t="s">
        <v>2129</v>
      </c>
      <c r="B129" s="503" t="s">
        <v>5704</v>
      </c>
      <c r="C129" s="504">
        <v>583314.62</v>
      </c>
      <c r="H129" s="398">
        <v>33371</v>
      </c>
      <c r="I129" s="505">
        <v>296520.86</v>
      </c>
      <c r="N129" s="398">
        <v>188081</v>
      </c>
      <c r="O129" s="398" t="s">
        <v>5705</v>
      </c>
      <c r="P129" s="505">
        <v>0</v>
      </c>
    </row>
    <row r="130" spans="1:16" ht="15.75" customHeight="1">
      <c r="A130" s="502" t="s">
        <v>2617</v>
      </c>
      <c r="B130" s="503" t="s">
        <v>5706</v>
      </c>
      <c r="C130" s="504">
        <v>579249.31999999995</v>
      </c>
      <c r="H130" s="398">
        <v>439655</v>
      </c>
      <c r="I130" s="505">
        <v>1236273.94</v>
      </c>
      <c r="N130" s="398">
        <v>7273700</v>
      </c>
      <c r="O130" s="398" t="s">
        <v>5707</v>
      </c>
      <c r="P130" s="505">
        <v>0</v>
      </c>
    </row>
    <row r="131" spans="1:16" ht="15.75" customHeight="1">
      <c r="A131" s="502" t="s">
        <v>2555</v>
      </c>
      <c r="B131" s="503" t="s">
        <v>5578</v>
      </c>
      <c r="C131" s="504">
        <v>564240.27</v>
      </c>
      <c r="H131" s="398">
        <v>33344</v>
      </c>
      <c r="I131" s="505">
        <v>0</v>
      </c>
      <c r="N131" s="398">
        <v>4847801</v>
      </c>
      <c r="O131" s="398" t="s">
        <v>5708</v>
      </c>
      <c r="P131" s="505">
        <v>0</v>
      </c>
    </row>
    <row r="132" spans="1:16" ht="15.75" customHeight="1">
      <c r="A132" s="502" t="s">
        <v>826</v>
      </c>
      <c r="B132" s="503" t="s">
        <v>4188</v>
      </c>
      <c r="C132" s="504">
        <v>558909.15</v>
      </c>
      <c r="H132" s="398">
        <v>47841</v>
      </c>
      <c r="I132" s="398">
        <v>0</v>
      </c>
      <c r="N132" s="398">
        <v>4926548</v>
      </c>
      <c r="O132" s="398" t="s">
        <v>5709</v>
      </c>
      <c r="P132" s="505">
        <v>0</v>
      </c>
    </row>
    <row r="133" spans="1:16" ht="15.75" customHeight="1">
      <c r="A133" s="502" t="s">
        <v>1362</v>
      </c>
      <c r="B133" s="503" t="s">
        <v>5566</v>
      </c>
      <c r="C133" s="504">
        <v>548062.36</v>
      </c>
      <c r="H133" s="398">
        <v>451710</v>
      </c>
      <c r="I133" s="505">
        <v>185879.16</v>
      </c>
      <c r="N133" s="398">
        <v>2257037</v>
      </c>
      <c r="O133" s="398" t="s">
        <v>5591</v>
      </c>
      <c r="P133" s="505">
        <v>0</v>
      </c>
    </row>
    <row r="134" spans="1:16" ht="15.75" customHeight="1">
      <c r="A134" s="502" t="s">
        <v>275</v>
      </c>
      <c r="B134" s="503" t="s">
        <v>5508</v>
      </c>
      <c r="C134" s="504">
        <v>546885.29</v>
      </c>
      <c r="H134" s="398">
        <v>356345</v>
      </c>
      <c r="I134" s="505">
        <v>0</v>
      </c>
      <c r="N134" s="398">
        <v>2834519</v>
      </c>
      <c r="O134" s="398" t="s">
        <v>5710</v>
      </c>
      <c r="P134" s="505">
        <v>66.14</v>
      </c>
    </row>
    <row r="135" spans="1:16" ht="15.75" customHeight="1">
      <c r="A135" s="502" t="s">
        <v>2892</v>
      </c>
      <c r="B135" s="503" t="s">
        <v>5711</v>
      </c>
      <c r="C135" s="504">
        <v>538384.65</v>
      </c>
      <c r="H135" s="398">
        <v>86469</v>
      </c>
      <c r="I135" s="505">
        <v>0</v>
      </c>
      <c r="N135" s="398">
        <v>4600625</v>
      </c>
      <c r="O135" s="398" t="s">
        <v>5712</v>
      </c>
      <c r="P135" s="505">
        <v>0</v>
      </c>
    </row>
    <row r="136" spans="1:16" ht="15.75" customHeight="1">
      <c r="A136" s="502" t="s">
        <v>1514</v>
      </c>
      <c r="B136" s="503" t="s">
        <v>5713</v>
      </c>
      <c r="C136" s="504">
        <v>534431.78</v>
      </c>
      <c r="H136" s="398">
        <v>338375</v>
      </c>
      <c r="I136" s="505">
        <v>0</v>
      </c>
      <c r="N136" s="398">
        <v>7032894</v>
      </c>
      <c r="O136" s="398" t="s">
        <v>5563</v>
      </c>
      <c r="P136" s="505">
        <v>36983.97</v>
      </c>
    </row>
    <row r="137" spans="1:16" ht="15.75" customHeight="1">
      <c r="A137" s="502" t="s">
        <v>1092</v>
      </c>
      <c r="B137" s="503" t="s">
        <v>5714</v>
      </c>
      <c r="C137" s="504">
        <v>532466.57999999996</v>
      </c>
      <c r="H137" s="398">
        <v>355808</v>
      </c>
      <c r="I137" s="398">
        <v>0</v>
      </c>
      <c r="N137" s="398">
        <v>4064668</v>
      </c>
      <c r="O137" s="398" t="s">
        <v>5715</v>
      </c>
      <c r="P137" s="505">
        <v>50849.31</v>
      </c>
    </row>
    <row r="138" spans="1:16" ht="15.75" customHeight="1">
      <c r="A138" s="502" t="s">
        <v>510</v>
      </c>
      <c r="B138" s="503" t="s">
        <v>5716</v>
      </c>
      <c r="C138" s="504">
        <v>516771.31</v>
      </c>
      <c r="H138" s="398">
        <v>466367</v>
      </c>
      <c r="I138" s="398">
        <v>0</v>
      </c>
      <c r="N138" s="398">
        <v>4798641</v>
      </c>
      <c r="O138" s="398" t="s">
        <v>5717</v>
      </c>
      <c r="P138" s="505">
        <v>0</v>
      </c>
    </row>
    <row r="139" spans="1:16" ht="15.75" customHeight="1">
      <c r="A139" s="502" t="s">
        <v>959</v>
      </c>
      <c r="B139" s="503" t="s">
        <v>5506</v>
      </c>
      <c r="C139" s="504">
        <v>513972.88</v>
      </c>
      <c r="H139" s="398">
        <v>75774</v>
      </c>
      <c r="I139" s="505">
        <v>35137.24</v>
      </c>
      <c r="N139" s="398">
        <v>4402972</v>
      </c>
      <c r="O139" s="398" t="s">
        <v>5718</v>
      </c>
      <c r="P139" s="505">
        <v>0</v>
      </c>
    </row>
    <row r="140" spans="1:16" ht="15.75" customHeight="1">
      <c r="A140" s="502" t="s">
        <v>1373</v>
      </c>
      <c r="B140" s="503" t="s">
        <v>5719</v>
      </c>
      <c r="C140" s="504">
        <v>511344.21</v>
      </c>
      <c r="H140" s="398">
        <v>386951</v>
      </c>
      <c r="I140" s="505">
        <v>110636.91</v>
      </c>
      <c r="N140" s="398">
        <v>7605641</v>
      </c>
      <c r="O140" s="398" t="s">
        <v>5691</v>
      </c>
      <c r="P140" s="505">
        <v>0</v>
      </c>
    </row>
    <row r="141" spans="1:16" ht="15.75" customHeight="1">
      <c r="A141" s="502" t="s">
        <v>1489</v>
      </c>
      <c r="B141" s="503" t="s">
        <v>5720</v>
      </c>
      <c r="C141" s="504">
        <v>510401.1</v>
      </c>
      <c r="H141" s="398">
        <v>38503</v>
      </c>
      <c r="I141" s="398">
        <v>57</v>
      </c>
      <c r="N141" s="398">
        <v>4924154</v>
      </c>
      <c r="O141" s="398" t="s">
        <v>5721</v>
      </c>
      <c r="P141" s="505">
        <v>57798.85</v>
      </c>
    </row>
    <row r="142" spans="1:16" ht="15.75" customHeight="1">
      <c r="A142" s="502" t="s">
        <v>2200</v>
      </c>
      <c r="B142" s="503" t="s">
        <v>5722</v>
      </c>
      <c r="C142" s="504">
        <v>509542.23</v>
      </c>
      <c r="H142" s="398">
        <v>34479</v>
      </c>
      <c r="I142" s="398">
        <v>0</v>
      </c>
      <c r="N142" s="398">
        <v>8698050</v>
      </c>
      <c r="O142" s="398" t="s">
        <v>5723</v>
      </c>
      <c r="P142" s="505">
        <v>0</v>
      </c>
    </row>
    <row r="143" spans="1:16" ht="15.75" customHeight="1">
      <c r="A143" s="502" t="s">
        <v>73</v>
      </c>
      <c r="B143" s="503" t="s">
        <v>5724</v>
      </c>
      <c r="C143" s="504">
        <v>500682.83</v>
      </c>
      <c r="H143" s="398">
        <v>454037</v>
      </c>
      <c r="I143" s="398">
        <v>0</v>
      </c>
      <c r="N143" s="398">
        <v>4461684</v>
      </c>
      <c r="O143" s="398" t="s">
        <v>5725</v>
      </c>
      <c r="P143" s="505">
        <v>0</v>
      </c>
    </row>
    <row r="144" spans="1:16" ht="15.75" customHeight="1">
      <c r="A144" s="502" t="s">
        <v>1391</v>
      </c>
      <c r="B144" s="503" t="s">
        <v>5726</v>
      </c>
      <c r="C144" s="504">
        <v>498751.35</v>
      </c>
      <c r="H144" s="398">
        <v>448825</v>
      </c>
      <c r="I144" s="398">
        <v>0</v>
      </c>
      <c r="N144" s="398">
        <v>3428496</v>
      </c>
      <c r="O144" s="398" t="s">
        <v>5727</v>
      </c>
      <c r="P144" s="505">
        <v>0</v>
      </c>
    </row>
    <row r="145" spans="1:16" ht="15.75" customHeight="1">
      <c r="A145" s="502" t="s">
        <v>480</v>
      </c>
      <c r="B145" s="503" t="s">
        <v>5728</v>
      </c>
      <c r="C145" s="504">
        <v>498353.23</v>
      </c>
      <c r="H145" s="398">
        <v>86056</v>
      </c>
      <c r="I145" s="398">
        <v>0</v>
      </c>
      <c r="N145" s="398">
        <v>5620188</v>
      </c>
      <c r="O145" s="398" t="s">
        <v>5729</v>
      </c>
      <c r="P145" s="505">
        <v>0</v>
      </c>
    </row>
    <row r="146" spans="1:16" ht="15.75" customHeight="1">
      <c r="A146" s="502" t="s">
        <v>2745</v>
      </c>
      <c r="B146" s="503" t="s">
        <v>5730</v>
      </c>
      <c r="C146" s="504">
        <v>497900.05</v>
      </c>
      <c r="H146" s="398">
        <v>75471</v>
      </c>
      <c r="I146" s="398">
        <v>0</v>
      </c>
      <c r="N146" s="398">
        <v>4422652</v>
      </c>
      <c r="O146" s="398" t="s">
        <v>5731</v>
      </c>
      <c r="P146" s="505">
        <v>0</v>
      </c>
    </row>
    <row r="147" spans="1:16" ht="15.75" customHeight="1">
      <c r="A147" s="502" t="s">
        <v>304</v>
      </c>
      <c r="B147" s="503" t="s">
        <v>5668</v>
      </c>
      <c r="C147" s="504">
        <v>490832.95</v>
      </c>
      <c r="H147" s="398">
        <v>76397</v>
      </c>
      <c r="I147" s="398">
        <v>0</v>
      </c>
      <c r="N147" s="398">
        <v>4848036</v>
      </c>
      <c r="O147" s="398" t="s">
        <v>5732</v>
      </c>
      <c r="P147" s="505">
        <v>0</v>
      </c>
    </row>
    <row r="148" spans="1:16" ht="15.75" customHeight="1">
      <c r="A148" s="502" t="s">
        <v>2411</v>
      </c>
      <c r="B148" s="503" t="s">
        <v>5733</v>
      </c>
      <c r="C148" s="504">
        <v>490334.19</v>
      </c>
      <c r="H148" s="398">
        <v>78937</v>
      </c>
      <c r="I148" s="398">
        <v>0</v>
      </c>
      <c r="N148" s="398">
        <v>8521711</v>
      </c>
      <c r="O148" s="398" t="s">
        <v>5734</v>
      </c>
      <c r="P148" s="505">
        <v>0</v>
      </c>
    </row>
    <row r="149" spans="1:16" ht="15.75" customHeight="1">
      <c r="A149" s="502" t="s">
        <v>1803</v>
      </c>
      <c r="B149" s="503" t="s">
        <v>5735</v>
      </c>
      <c r="C149" s="504">
        <v>486710.08</v>
      </c>
      <c r="H149" s="398">
        <v>338433</v>
      </c>
      <c r="I149" s="398">
        <v>11.68</v>
      </c>
      <c r="N149" s="398">
        <v>8765907</v>
      </c>
      <c r="O149" s="398" t="s">
        <v>5736</v>
      </c>
      <c r="P149" s="505">
        <v>0</v>
      </c>
    </row>
    <row r="150" spans="1:16" ht="15.75" customHeight="1">
      <c r="A150" s="502" t="s">
        <v>262</v>
      </c>
      <c r="B150" s="503" t="s">
        <v>5737</v>
      </c>
      <c r="C150" s="504">
        <v>486630.32</v>
      </c>
      <c r="H150" s="398">
        <v>452835</v>
      </c>
      <c r="I150" s="505">
        <v>1405.5</v>
      </c>
      <c r="N150" s="398">
        <v>5613795</v>
      </c>
      <c r="O150" s="398" t="s">
        <v>5738</v>
      </c>
      <c r="P150" s="505">
        <v>0</v>
      </c>
    </row>
    <row r="151" spans="1:16" ht="15.75" customHeight="1">
      <c r="A151" s="502" t="s">
        <v>2909</v>
      </c>
      <c r="B151" s="503" t="s">
        <v>5739</v>
      </c>
      <c r="C151" s="504">
        <v>485024.7</v>
      </c>
      <c r="H151" s="398">
        <v>287545</v>
      </c>
      <c r="I151" s="398">
        <v>0</v>
      </c>
      <c r="N151" s="398">
        <v>2476582</v>
      </c>
      <c r="O151" s="398" t="s">
        <v>5740</v>
      </c>
      <c r="P151" s="505">
        <v>0</v>
      </c>
    </row>
    <row r="152" spans="1:16" ht="15.75" customHeight="1">
      <c r="A152" s="502" t="s">
        <v>763</v>
      </c>
      <c r="B152" s="503" t="s">
        <v>5741</v>
      </c>
      <c r="C152" s="504">
        <v>481224.05</v>
      </c>
      <c r="H152" s="398">
        <v>33838</v>
      </c>
      <c r="I152" s="505">
        <v>0</v>
      </c>
      <c r="N152" s="398">
        <v>7772052</v>
      </c>
      <c r="O152" s="398" t="s">
        <v>5742</v>
      </c>
      <c r="P152" s="505">
        <v>0</v>
      </c>
    </row>
    <row r="153" spans="1:16" ht="15.75" customHeight="1">
      <c r="A153" s="502" t="s">
        <v>2032</v>
      </c>
      <c r="B153" s="503" t="s">
        <v>5500</v>
      </c>
      <c r="C153" s="504">
        <v>471030.21</v>
      </c>
      <c r="H153" s="398">
        <v>32684</v>
      </c>
      <c r="I153" s="398">
        <v>0</v>
      </c>
      <c r="N153" s="398">
        <v>5581002</v>
      </c>
      <c r="O153" s="398" t="s">
        <v>5721</v>
      </c>
      <c r="P153" s="505">
        <v>0</v>
      </c>
    </row>
    <row r="154" spans="1:16" ht="15.75" customHeight="1">
      <c r="A154" s="502" t="s">
        <v>1542</v>
      </c>
      <c r="B154" s="503" t="s">
        <v>5514</v>
      </c>
      <c r="C154" s="504">
        <v>469390.73</v>
      </c>
      <c r="H154" s="398">
        <v>85707</v>
      </c>
      <c r="I154" s="505">
        <v>231266.56</v>
      </c>
      <c r="N154" s="398">
        <v>394871</v>
      </c>
      <c r="O154" s="398" t="s">
        <v>5743</v>
      </c>
      <c r="P154" s="505">
        <v>0</v>
      </c>
    </row>
    <row r="155" spans="1:16" ht="15.75" customHeight="1">
      <c r="A155" s="502" t="s">
        <v>1394</v>
      </c>
      <c r="B155" s="503" t="s">
        <v>5744</v>
      </c>
      <c r="C155" s="504">
        <v>468212.62</v>
      </c>
      <c r="H155" s="398">
        <v>378146</v>
      </c>
      <c r="I155" s="505">
        <v>355391.33</v>
      </c>
      <c r="N155" s="398">
        <v>3029846</v>
      </c>
      <c r="O155" s="398" t="s">
        <v>5745</v>
      </c>
      <c r="P155" s="505">
        <v>1266.95</v>
      </c>
    </row>
    <row r="156" spans="1:16" ht="15.75" customHeight="1">
      <c r="A156" s="502" t="s">
        <v>2255</v>
      </c>
      <c r="B156" s="503" t="s">
        <v>5746</v>
      </c>
      <c r="C156" s="504">
        <v>461264.66</v>
      </c>
      <c r="H156" s="398">
        <v>80477</v>
      </c>
      <c r="I156" s="398">
        <v>0</v>
      </c>
      <c r="N156" s="398">
        <v>7263623</v>
      </c>
      <c r="O156" s="398" t="s">
        <v>5747</v>
      </c>
      <c r="P156" s="505">
        <v>0</v>
      </c>
    </row>
    <row r="157" spans="1:16" ht="15.75" customHeight="1">
      <c r="A157" s="502" t="s">
        <v>1829</v>
      </c>
      <c r="B157" s="503" t="s">
        <v>5748</v>
      </c>
      <c r="C157" s="504">
        <v>457726.87</v>
      </c>
      <c r="H157" s="398">
        <v>36945</v>
      </c>
      <c r="I157" s="398">
        <v>0</v>
      </c>
      <c r="N157" s="398">
        <v>8203715</v>
      </c>
      <c r="O157" s="398" t="s">
        <v>5749</v>
      </c>
      <c r="P157" s="505">
        <v>0</v>
      </c>
    </row>
    <row r="158" spans="1:16" ht="15.75" customHeight="1">
      <c r="A158" s="502" t="s">
        <v>2347</v>
      </c>
      <c r="B158" s="503" t="s">
        <v>5750</v>
      </c>
      <c r="C158" s="504">
        <v>457418.64</v>
      </c>
      <c r="H158" s="398">
        <v>32359</v>
      </c>
      <c r="I158" s="398">
        <v>0</v>
      </c>
      <c r="N158" s="398">
        <v>7519154</v>
      </c>
      <c r="O158" s="398" t="s">
        <v>5751</v>
      </c>
      <c r="P158" s="505">
        <v>0</v>
      </c>
    </row>
    <row r="159" spans="1:16" ht="15.75" customHeight="1">
      <c r="A159" s="502" t="s">
        <v>2621</v>
      </c>
      <c r="B159" s="503" t="s">
        <v>5706</v>
      </c>
      <c r="C159" s="504">
        <v>453675.36</v>
      </c>
      <c r="H159" s="398">
        <v>453188</v>
      </c>
      <c r="I159" s="505">
        <v>0</v>
      </c>
      <c r="N159" s="398">
        <v>4588112</v>
      </c>
      <c r="O159" s="398" t="s">
        <v>5752</v>
      </c>
      <c r="P159" s="505">
        <v>15529.4</v>
      </c>
    </row>
    <row r="160" spans="1:16" ht="15.75" customHeight="1">
      <c r="A160" s="502" t="s">
        <v>2004</v>
      </c>
      <c r="B160" s="503" t="s">
        <v>5753</v>
      </c>
      <c r="C160" s="504">
        <v>452139.97</v>
      </c>
      <c r="H160" s="398">
        <v>32067</v>
      </c>
      <c r="I160" s="505">
        <v>96.14</v>
      </c>
      <c r="N160" s="398">
        <v>2358079</v>
      </c>
      <c r="O160" s="398" t="s">
        <v>5754</v>
      </c>
      <c r="P160" s="505">
        <v>0</v>
      </c>
    </row>
    <row r="161" spans="1:16" ht="15.75" customHeight="1">
      <c r="A161" s="502" t="s">
        <v>67</v>
      </c>
      <c r="B161" s="503" t="s">
        <v>5566</v>
      </c>
      <c r="C161" s="504">
        <v>448742.93</v>
      </c>
      <c r="H161" s="398">
        <v>367566</v>
      </c>
      <c r="I161" s="398">
        <v>0</v>
      </c>
      <c r="N161" s="398">
        <v>2897612</v>
      </c>
      <c r="O161" s="398" t="s">
        <v>5755</v>
      </c>
      <c r="P161" s="505">
        <v>966.74</v>
      </c>
    </row>
    <row r="162" spans="1:16" ht="15.75" customHeight="1">
      <c r="A162" s="502" t="s">
        <v>2510</v>
      </c>
      <c r="B162" s="503" t="s">
        <v>5756</v>
      </c>
      <c r="C162" s="504">
        <v>445412.76</v>
      </c>
      <c r="H162" s="398">
        <v>465880</v>
      </c>
      <c r="I162" s="398">
        <v>0</v>
      </c>
      <c r="N162" s="398">
        <v>6519491</v>
      </c>
      <c r="O162" s="398" t="s">
        <v>5757</v>
      </c>
      <c r="P162" s="505">
        <v>0</v>
      </c>
    </row>
    <row r="163" spans="1:16" ht="15.75" customHeight="1">
      <c r="A163" s="502" t="s">
        <v>1849</v>
      </c>
      <c r="B163" s="503" t="s">
        <v>5758</v>
      </c>
      <c r="C163" s="504">
        <v>445082.88</v>
      </c>
      <c r="H163" s="398">
        <v>74276</v>
      </c>
      <c r="I163" s="398">
        <v>0</v>
      </c>
      <c r="N163" s="398">
        <v>7519150</v>
      </c>
      <c r="O163" s="398" t="s">
        <v>5563</v>
      </c>
      <c r="P163" s="505">
        <v>0</v>
      </c>
    </row>
    <row r="164" spans="1:16" ht="15.75" customHeight="1">
      <c r="A164" s="502" t="s">
        <v>1911</v>
      </c>
      <c r="B164" s="503" t="s">
        <v>5759</v>
      </c>
      <c r="C164" s="504">
        <v>441450.82</v>
      </c>
      <c r="H164" s="398">
        <v>344424</v>
      </c>
      <c r="I164" s="398">
        <v>0</v>
      </c>
      <c r="N164" s="398">
        <v>6866947</v>
      </c>
      <c r="O164" s="398" t="s">
        <v>5760</v>
      </c>
      <c r="P164" s="505">
        <v>0</v>
      </c>
    </row>
    <row r="165" spans="1:16" ht="15.75" customHeight="1">
      <c r="A165" s="502" t="s">
        <v>987</v>
      </c>
      <c r="B165" s="503" t="s">
        <v>5761</v>
      </c>
      <c r="C165" s="504">
        <v>434427.3</v>
      </c>
      <c r="H165" s="398">
        <v>319435</v>
      </c>
      <c r="I165" s="398">
        <v>31.14</v>
      </c>
      <c r="N165" s="398">
        <v>4696943</v>
      </c>
      <c r="O165" s="398" t="s">
        <v>5762</v>
      </c>
      <c r="P165" s="505">
        <v>0</v>
      </c>
    </row>
    <row r="166" spans="1:16" ht="15.75" customHeight="1">
      <c r="A166" s="502" t="s">
        <v>1520</v>
      </c>
      <c r="B166" s="503" t="s">
        <v>5575</v>
      </c>
      <c r="C166" s="504">
        <v>430581.27</v>
      </c>
      <c r="H166" s="398">
        <v>577357</v>
      </c>
      <c r="I166" s="398">
        <v>758.58</v>
      </c>
      <c r="N166" s="398">
        <v>4553905</v>
      </c>
      <c r="O166" s="398" t="s">
        <v>5763</v>
      </c>
      <c r="P166" s="505">
        <v>0</v>
      </c>
    </row>
    <row r="167" spans="1:16" ht="15.75" customHeight="1">
      <c r="A167" s="502" t="s">
        <v>1662</v>
      </c>
      <c r="B167" s="503" t="s">
        <v>5764</v>
      </c>
      <c r="C167" s="504">
        <v>425008.62</v>
      </c>
      <c r="H167" s="398">
        <v>379728</v>
      </c>
      <c r="I167" s="505">
        <v>424945</v>
      </c>
      <c r="N167" s="398">
        <v>2602612</v>
      </c>
      <c r="O167" s="398" t="s">
        <v>5765</v>
      </c>
      <c r="P167" s="505">
        <v>0</v>
      </c>
    </row>
    <row r="168" spans="1:16" ht="15.75" customHeight="1">
      <c r="A168" s="502" t="s">
        <v>1997</v>
      </c>
      <c r="B168" s="503" t="s">
        <v>5766</v>
      </c>
      <c r="C168" s="504">
        <v>408786.86</v>
      </c>
      <c r="H168" s="398">
        <v>31954</v>
      </c>
      <c r="I168" s="398">
        <v>25.23</v>
      </c>
      <c r="N168" s="398">
        <v>7048589</v>
      </c>
      <c r="O168" s="398" t="s">
        <v>5767</v>
      </c>
      <c r="P168" s="505">
        <v>0</v>
      </c>
    </row>
    <row r="169" spans="1:16" ht="15.75" customHeight="1">
      <c r="A169" s="502" t="s">
        <v>271</v>
      </c>
      <c r="B169" s="503" t="s">
        <v>5768</v>
      </c>
      <c r="C169" s="504">
        <v>407780.1</v>
      </c>
      <c r="H169" s="398">
        <v>559569</v>
      </c>
      <c r="I169" s="505">
        <v>0</v>
      </c>
      <c r="N169" s="398">
        <v>8446035</v>
      </c>
      <c r="O169" s="398" t="s">
        <v>5769</v>
      </c>
      <c r="P169" s="505">
        <v>0</v>
      </c>
    </row>
    <row r="170" spans="1:16" ht="15.75" customHeight="1">
      <c r="A170" s="502" t="s">
        <v>2687</v>
      </c>
      <c r="B170" s="503" t="s">
        <v>5770</v>
      </c>
      <c r="C170" s="504">
        <v>406840.19</v>
      </c>
      <c r="H170" s="398">
        <v>33814</v>
      </c>
      <c r="I170" s="505">
        <v>0</v>
      </c>
      <c r="N170" s="398">
        <v>6592638</v>
      </c>
      <c r="O170" s="398" t="s">
        <v>5771</v>
      </c>
      <c r="P170" s="505">
        <v>88224.19</v>
      </c>
    </row>
    <row r="171" spans="1:16" ht="15.75" customHeight="1">
      <c r="A171" s="502" t="s">
        <v>1174</v>
      </c>
      <c r="B171" s="503" t="s">
        <v>5772</v>
      </c>
      <c r="C171" s="504">
        <v>402846.24</v>
      </c>
      <c r="H171" s="398">
        <v>296589</v>
      </c>
      <c r="I171" s="505">
        <v>1081538.24</v>
      </c>
      <c r="N171" s="398">
        <v>9268978</v>
      </c>
      <c r="O171" s="398" t="s">
        <v>5773</v>
      </c>
      <c r="P171" s="505">
        <v>0</v>
      </c>
    </row>
    <row r="172" spans="1:16" ht="15.75" customHeight="1">
      <c r="A172" s="502" t="s">
        <v>83</v>
      </c>
      <c r="B172" s="503" t="s">
        <v>5774</v>
      </c>
      <c r="C172" s="504">
        <v>402825.95</v>
      </c>
      <c r="H172" s="398">
        <v>376731</v>
      </c>
      <c r="I172" s="505">
        <v>227444.75</v>
      </c>
      <c r="N172" s="398">
        <v>2503816</v>
      </c>
      <c r="O172" s="398" t="s">
        <v>5614</v>
      </c>
      <c r="P172" s="505">
        <v>19970.5</v>
      </c>
    </row>
    <row r="173" spans="1:16" ht="15.75" customHeight="1">
      <c r="A173" s="502" t="s">
        <v>1325</v>
      </c>
      <c r="B173" s="503" t="s">
        <v>5573</v>
      </c>
      <c r="C173" s="504">
        <v>401457.61</v>
      </c>
      <c r="H173" s="398">
        <v>253486</v>
      </c>
      <c r="I173" s="398">
        <v>372.19</v>
      </c>
      <c r="N173" s="398">
        <v>9020656</v>
      </c>
      <c r="O173" s="398" t="s">
        <v>5775</v>
      </c>
      <c r="P173" s="505">
        <v>0</v>
      </c>
    </row>
    <row r="174" spans="1:16" ht="15.75" customHeight="1">
      <c r="A174" s="502" t="s">
        <v>1826</v>
      </c>
      <c r="B174" s="503" t="s">
        <v>5776</v>
      </c>
      <c r="C174" s="504">
        <v>400478.83</v>
      </c>
      <c r="H174" s="398">
        <v>35132</v>
      </c>
      <c r="I174" s="398">
        <v>397.51</v>
      </c>
      <c r="N174" s="398">
        <v>4695301</v>
      </c>
      <c r="O174" s="398" t="s">
        <v>5777</v>
      </c>
      <c r="P174" s="505">
        <v>0</v>
      </c>
    </row>
    <row r="175" spans="1:16" ht="15.75" customHeight="1">
      <c r="A175" s="502" t="s">
        <v>2911</v>
      </c>
      <c r="B175" s="503" t="s">
        <v>5778</v>
      </c>
      <c r="C175" s="504">
        <v>400320.9</v>
      </c>
      <c r="H175" s="398">
        <v>378873</v>
      </c>
      <c r="I175" s="505">
        <v>2926.27</v>
      </c>
      <c r="N175" s="398">
        <v>5182986</v>
      </c>
      <c r="O175" s="398" t="s">
        <v>5779</v>
      </c>
      <c r="P175" s="505">
        <v>0</v>
      </c>
    </row>
    <row r="176" spans="1:16" ht="15.75" customHeight="1">
      <c r="A176" s="502" t="s">
        <v>65</v>
      </c>
      <c r="B176" s="503" t="s">
        <v>5566</v>
      </c>
      <c r="C176" s="504">
        <v>397976.61</v>
      </c>
      <c r="H176" s="398">
        <v>378997</v>
      </c>
      <c r="I176" s="505">
        <v>0</v>
      </c>
      <c r="N176" s="398">
        <v>7012555</v>
      </c>
      <c r="O176" s="398" t="s">
        <v>5751</v>
      </c>
      <c r="P176" s="505">
        <v>0</v>
      </c>
    </row>
    <row r="177" spans="1:16" ht="15.75" customHeight="1">
      <c r="A177" s="502" t="s">
        <v>1554</v>
      </c>
      <c r="B177" s="503" t="s">
        <v>5514</v>
      </c>
      <c r="C177" s="504">
        <v>392742.97</v>
      </c>
      <c r="H177" s="398">
        <v>48619</v>
      </c>
      <c r="I177" s="398">
        <v>0</v>
      </c>
      <c r="N177" s="398">
        <v>4587723</v>
      </c>
      <c r="O177" s="398" t="s">
        <v>5697</v>
      </c>
      <c r="P177" s="505">
        <v>0</v>
      </c>
    </row>
    <row r="178" spans="1:16" ht="15.75" customHeight="1">
      <c r="A178" s="502" t="s">
        <v>1908</v>
      </c>
      <c r="B178" s="503" t="s">
        <v>5780</v>
      </c>
      <c r="C178" s="504">
        <v>390719.35</v>
      </c>
      <c r="H178" s="398">
        <v>85179</v>
      </c>
      <c r="I178" s="398">
        <v>0</v>
      </c>
      <c r="N178" s="398">
        <v>260123</v>
      </c>
      <c r="O178" s="398" t="s">
        <v>5781</v>
      </c>
      <c r="P178" s="505">
        <v>0</v>
      </c>
    </row>
    <row r="179" spans="1:16" ht="15.75" customHeight="1">
      <c r="A179" s="502" t="s">
        <v>2790</v>
      </c>
      <c r="B179" s="503" t="s">
        <v>5782</v>
      </c>
      <c r="C179" s="504">
        <v>390313.74</v>
      </c>
      <c r="H179" s="398">
        <v>334022</v>
      </c>
      <c r="I179" s="398">
        <v>0</v>
      </c>
      <c r="N179" s="398">
        <v>5958737</v>
      </c>
      <c r="O179" s="398" t="s">
        <v>5783</v>
      </c>
      <c r="P179" s="505">
        <v>0</v>
      </c>
    </row>
    <row r="180" spans="1:16" ht="15.75" customHeight="1">
      <c r="A180" s="502" t="s">
        <v>1288</v>
      </c>
      <c r="B180" s="503" t="s">
        <v>5784</v>
      </c>
      <c r="C180" s="504">
        <v>384919.67</v>
      </c>
      <c r="H180" s="398">
        <v>338425</v>
      </c>
      <c r="I180" s="398">
        <v>173.81</v>
      </c>
      <c r="N180" s="398">
        <v>218909</v>
      </c>
      <c r="O180" s="398" t="s">
        <v>5785</v>
      </c>
      <c r="P180" s="505">
        <v>0</v>
      </c>
    </row>
    <row r="181" spans="1:16" ht="15.75" customHeight="1">
      <c r="A181" s="502" t="s">
        <v>2539</v>
      </c>
      <c r="B181" s="503" t="s">
        <v>5786</v>
      </c>
      <c r="C181" s="504">
        <v>383915.26</v>
      </c>
      <c r="H181" s="398">
        <v>450254</v>
      </c>
      <c r="I181" s="398">
        <v>0</v>
      </c>
      <c r="N181" s="398">
        <v>8039639</v>
      </c>
      <c r="O181" s="398" t="s">
        <v>5787</v>
      </c>
      <c r="P181" s="505">
        <v>0</v>
      </c>
    </row>
    <row r="182" spans="1:16" ht="15.75" customHeight="1">
      <c r="A182" s="502" t="s">
        <v>2290</v>
      </c>
      <c r="B182" s="503" t="s">
        <v>5618</v>
      </c>
      <c r="C182" s="504">
        <v>383483.54</v>
      </c>
      <c r="H182" s="398">
        <v>362762</v>
      </c>
      <c r="I182" s="398">
        <v>0</v>
      </c>
      <c r="N182" s="398">
        <v>396107</v>
      </c>
      <c r="O182" s="398" t="s">
        <v>5788</v>
      </c>
      <c r="P182" s="505">
        <v>81715.48</v>
      </c>
    </row>
    <row r="183" spans="1:16" ht="15.75" customHeight="1">
      <c r="A183" s="502" t="s">
        <v>2038</v>
      </c>
      <c r="B183" s="503" t="s">
        <v>5500</v>
      </c>
      <c r="C183" s="504">
        <v>381139.03</v>
      </c>
      <c r="H183" s="398">
        <v>45860</v>
      </c>
      <c r="I183" s="398">
        <v>0</v>
      </c>
      <c r="N183" s="398">
        <v>2009210</v>
      </c>
      <c r="O183" s="398" t="s">
        <v>5789</v>
      </c>
      <c r="P183" s="505">
        <v>193722.32</v>
      </c>
    </row>
    <row r="184" spans="1:16" ht="15.75" customHeight="1">
      <c r="A184" s="502" t="s">
        <v>671</v>
      </c>
      <c r="B184" s="503" t="s">
        <v>5519</v>
      </c>
      <c r="C184" s="504">
        <v>377636.93</v>
      </c>
      <c r="H184" s="398">
        <v>445690</v>
      </c>
      <c r="I184" s="505">
        <v>4069.13</v>
      </c>
      <c r="N184" s="398">
        <v>2284049</v>
      </c>
      <c r="O184" s="398" t="s">
        <v>5790</v>
      </c>
      <c r="P184" s="505">
        <v>5249.61</v>
      </c>
    </row>
    <row r="185" spans="1:16" ht="15.75" customHeight="1">
      <c r="A185" s="502" t="s">
        <v>1109</v>
      </c>
      <c r="B185" s="503" t="s">
        <v>5791</v>
      </c>
      <c r="C185" s="504">
        <v>376441.93</v>
      </c>
      <c r="H185" s="398">
        <v>86748</v>
      </c>
      <c r="I185" s="505">
        <v>88335.26</v>
      </c>
      <c r="N185" s="398">
        <v>3353688</v>
      </c>
      <c r="O185" s="398" t="s">
        <v>5792</v>
      </c>
      <c r="P185" s="505">
        <v>0</v>
      </c>
    </row>
    <row r="186" spans="1:16" ht="15.75" customHeight="1">
      <c r="A186" s="502" t="s">
        <v>48</v>
      </c>
      <c r="B186" s="503" t="s">
        <v>5772</v>
      </c>
      <c r="C186" s="504">
        <v>375444.46</v>
      </c>
      <c r="H186" s="398">
        <v>582189</v>
      </c>
      <c r="I186" s="398">
        <v>0</v>
      </c>
      <c r="N186" s="398">
        <v>4648767</v>
      </c>
      <c r="O186" s="398" t="s">
        <v>5793</v>
      </c>
      <c r="P186" s="505">
        <v>0</v>
      </c>
    </row>
    <row r="187" spans="1:16" ht="15.75" customHeight="1">
      <c r="A187" s="502" t="s">
        <v>1276</v>
      </c>
      <c r="B187" s="503" t="s">
        <v>5794</v>
      </c>
      <c r="C187" s="504">
        <v>373747.76</v>
      </c>
      <c r="H187" s="398">
        <v>34745</v>
      </c>
      <c r="I187" s="398">
        <v>0</v>
      </c>
      <c r="N187" s="398">
        <v>2536076</v>
      </c>
      <c r="O187" s="398" t="s">
        <v>5795</v>
      </c>
      <c r="P187" s="505">
        <v>0</v>
      </c>
    </row>
    <row r="188" spans="1:16" ht="15.75" customHeight="1">
      <c r="A188" s="502" t="s">
        <v>899</v>
      </c>
      <c r="B188" s="503" t="s">
        <v>5796</v>
      </c>
      <c r="C188" s="504">
        <v>371508.73</v>
      </c>
      <c r="H188" s="398">
        <v>453470</v>
      </c>
      <c r="I188" s="398">
        <v>0</v>
      </c>
      <c r="N188" s="398">
        <v>2004579</v>
      </c>
      <c r="O188" s="398" t="s">
        <v>5747</v>
      </c>
      <c r="P188" s="505">
        <v>21729.06</v>
      </c>
    </row>
    <row r="189" spans="1:16" ht="15.75" customHeight="1">
      <c r="A189" s="502" t="s">
        <v>57</v>
      </c>
      <c r="B189" s="503" t="s">
        <v>5797</v>
      </c>
      <c r="C189" s="504">
        <v>363500.28</v>
      </c>
      <c r="H189" s="398">
        <v>424158</v>
      </c>
      <c r="I189" s="398">
        <v>0</v>
      </c>
      <c r="N189" s="398">
        <v>2204868</v>
      </c>
      <c r="O189" s="398" t="s">
        <v>5798</v>
      </c>
      <c r="P189" s="505">
        <v>0</v>
      </c>
    </row>
    <row r="190" spans="1:16" ht="15.75" customHeight="1">
      <c r="A190" s="502" t="s">
        <v>1706</v>
      </c>
      <c r="B190" s="503" t="s">
        <v>5799</v>
      </c>
      <c r="C190" s="504">
        <v>362085.18</v>
      </c>
      <c r="H190" s="398">
        <v>343714</v>
      </c>
      <c r="I190" s="398">
        <v>0</v>
      </c>
      <c r="N190" s="398">
        <v>4679169</v>
      </c>
      <c r="O190" s="398" t="s">
        <v>5495</v>
      </c>
      <c r="P190" s="505">
        <v>0</v>
      </c>
    </row>
    <row r="191" spans="1:16" ht="15.75" customHeight="1">
      <c r="A191" s="502" t="s">
        <v>1771</v>
      </c>
      <c r="B191" s="503" t="s">
        <v>5800</v>
      </c>
      <c r="C191" s="504">
        <v>361725.31</v>
      </c>
      <c r="H191" s="398">
        <v>459540</v>
      </c>
      <c r="I191" s="398">
        <v>0</v>
      </c>
      <c r="N191" s="398">
        <v>5975647</v>
      </c>
      <c r="O191" s="398" t="s">
        <v>5801</v>
      </c>
      <c r="P191" s="505">
        <v>0</v>
      </c>
    </row>
    <row r="192" spans="1:16" ht="15.75" customHeight="1">
      <c r="A192" s="502" t="s">
        <v>896</v>
      </c>
      <c r="B192" s="503" t="s">
        <v>5802</v>
      </c>
      <c r="C192" s="504">
        <v>357028.99</v>
      </c>
      <c r="H192" s="398">
        <v>34113</v>
      </c>
      <c r="I192" s="505">
        <v>772.3</v>
      </c>
      <c r="N192" s="398">
        <v>3360893</v>
      </c>
      <c r="O192" s="398" t="s">
        <v>5803</v>
      </c>
      <c r="P192" s="505">
        <v>0</v>
      </c>
    </row>
    <row r="193" spans="1:16" ht="15.75" customHeight="1">
      <c r="A193" s="502" t="s">
        <v>1836</v>
      </c>
      <c r="B193" s="503" t="s">
        <v>5758</v>
      </c>
      <c r="C193" s="504">
        <v>356595.14</v>
      </c>
      <c r="H193" s="398">
        <v>32948</v>
      </c>
      <c r="I193" s="505">
        <v>707.48</v>
      </c>
      <c r="N193" s="398">
        <v>4556454</v>
      </c>
      <c r="O193" s="398" t="s">
        <v>5804</v>
      </c>
      <c r="P193" s="505">
        <v>0</v>
      </c>
    </row>
    <row r="194" spans="1:16" ht="15.75" customHeight="1">
      <c r="A194" s="502" t="s">
        <v>1819</v>
      </c>
      <c r="B194" s="503" t="s">
        <v>5805</v>
      </c>
      <c r="C194" s="504">
        <v>352257.07</v>
      </c>
      <c r="H194" s="398">
        <v>738272</v>
      </c>
      <c r="I194" s="505">
        <v>0</v>
      </c>
      <c r="N194" s="398">
        <v>5146477</v>
      </c>
      <c r="O194" s="398" t="s">
        <v>5806</v>
      </c>
      <c r="P194" s="505">
        <v>23752.55</v>
      </c>
    </row>
    <row r="195" spans="1:16" ht="15.75" customHeight="1">
      <c r="A195" s="502" t="s">
        <v>964</v>
      </c>
      <c r="B195" s="503" t="s">
        <v>5807</v>
      </c>
      <c r="C195" s="504">
        <v>350076.34</v>
      </c>
      <c r="H195" s="398">
        <v>32311</v>
      </c>
      <c r="I195" s="398">
        <v>0</v>
      </c>
      <c r="N195" s="398">
        <v>4695581</v>
      </c>
      <c r="O195" s="398" t="s">
        <v>5808</v>
      </c>
      <c r="P195" s="505">
        <v>0</v>
      </c>
    </row>
    <row r="196" spans="1:16" ht="15.75" customHeight="1">
      <c r="A196" s="502" t="s">
        <v>2849</v>
      </c>
      <c r="B196" s="503" t="s">
        <v>5809</v>
      </c>
      <c r="C196" s="504">
        <v>348074.9</v>
      </c>
      <c r="H196" s="398">
        <v>476032</v>
      </c>
      <c r="I196" s="398">
        <v>0</v>
      </c>
      <c r="N196" s="398">
        <v>3403198</v>
      </c>
      <c r="O196" s="398" t="s">
        <v>5810</v>
      </c>
      <c r="P196" s="505">
        <v>0</v>
      </c>
    </row>
    <row r="197" spans="1:16" ht="15.75" customHeight="1">
      <c r="A197" s="502" t="s">
        <v>75</v>
      </c>
      <c r="B197" s="503" t="s">
        <v>5811</v>
      </c>
      <c r="C197" s="504">
        <v>332244.98</v>
      </c>
      <c r="H197" s="398">
        <v>32250</v>
      </c>
      <c r="I197" s="398">
        <v>0</v>
      </c>
      <c r="N197" s="398">
        <v>2694253</v>
      </c>
      <c r="O197" s="398" t="s">
        <v>5812</v>
      </c>
      <c r="P197" s="505">
        <v>564364.79</v>
      </c>
    </row>
    <row r="198" spans="1:16" ht="15.75" customHeight="1">
      <c r="A198" s="502" t="s">
        <v>349</v>
      </c>
      <c r="B198" s="503" t="s">
        <v>5813</v>
      </c>
      <c r="C198" s="504">
        <v>331282.44</v>
      </c>
      <c r="H198" s="398">
        <v>559843</v>
      </c>
      <c r="I198" s="398">
        <v>17.97</v>
      </c>
      <c r="N198" s="398">
        <v>4437315</v>
      </c>
      <c r="O198" s="398" t="s">
        <v>5814</v>
      </c>
      <c r="P198" s="505">
        <v>0</v>
      </c>
    </row>
    <row r="199" spans="1:16" ht="15.75" customHeight="1">
      <c r="A199" s="502" t="s">
        <v>63</v>
      </c>
      <c r="B199" s="503" t="s">
        <v>5815</v>
      </c>
      <c r="C199" s="504">
        <v>328866.40000000002</v>
      </c>
      <c r="H199" s="398">
        <v>434160</v>
      </c>
      <c r="I199" s="398">
        <v>0</v>
      </c>
      <c r="N199" s="398">
        <v>6604192</v>
      </c>
      <c r="O199" s="398" t="s">
        <v>5816</v>
      </c>
      <c r="P199" s="505">
        <v>0</v>
      </c>
    </row>
    <row r="200" spans="1:16" ht="15.75" customHeight="1">
      <c r="A200" s="502" t="s">
        <v>1617</v>
      </c>
      <c r="B200" s="503" t="s">
        <v>5817</v>
      </c>
      <c r="C200" s="504">
        <v>326532.62</v>
      </c>
      <c r="H200" s="398">
        <v>87493</v>
      </c>
      <c r="I200" s="505">
        <v>80279.08</v>
      </c>
      <c r="N200" s="398">
        <v>1000249</v>
      </c>
      <c r="O200" s="398" t="s">
        <v>5818</v>
      </c>
      <c r="P200" s="505">
        <v>0</v>
      </c>
    </row>
    <row r="201" spans="1:16" ht="15.75" customHeight="1">
      <c r="A201" s="502" t="s">
        <v>690</v>
      </c>
      <c r="B201" s="503" t="s">
        <v>5519</v>
      </c>
      <c r="C201" s="504">
        <v>325370.43</v>
      </c>
      <c r="H201" s="398">
        <v>459393</v>
      </c>
      <c r="I201" s="398">
        <v>0</v>
      </c>
      <c r="N201" s="398">
        <v>4616618</v>
      </c>
      <c r="O201" s="398" t="s">
        <v>5617</v>
      </c>
      <c r="P201" s="505">
        <v>0</v>
      </c>
    </row>
    <row r="202" spans="1:16" ht="15.75" customHeight="1">
      <c r="A202" s="502" t="s">
        <v>973</v>
      </c>
      <c r="B202" s="503" t="s">
        <v>5492</v>
      </c>
      <c r="C202" s="504">
        <v>325179.86</v>
      </c>
      <c r="H202" s="398">
        <v>612431</v>
      </c>
      <c r="I202" s="398">
        <v>0</v>
      </c>
      <c r="N202" s="398">
        <v>4367434</v>
      </c>
      <c r="O202" s="398" t="s">
        <v>5819</v>
      </c>
      <c r="P202" s="505">
        <v>0</v>
      </c>
    </row>
    <row r="203" spans="1:16" ht="15.75" customHeight="1">
      <c r="A203" s="502" t="s">
        <v>1695</v>
      </c>
      <c r="B203" s="503" t="s">
        <v>5538</v>
      </c>
      <c r="C203" s="504">
        <v>325155.33</v>
      </c>
      <c r="H203" s="398">
        <v>38387</v>
      </c>
      <c r="I203" s="398">
        <v>0</v>
      </c>
      <c r="N203" s="398">
        <v>7988957</v>
      </c>
      <c r="O203" s="398" t="s">
        <v>5820</v>
      </c>
      <c r="P203" s="505">
        <v>0</v>
      </c>
    </row>
    <row r="204" spans="1:16" ht="15.75" customHeight="1">
      <c r="A204" s="502" t="s">
        <v>2360</v>
      </c>
      <c r="B204" s="503" t="s">
        <v>5588</v>
      </c>
      <c r="C204" s="504">
        <v>323026.34000000003</v>
      </c>
      <c r="H204" s="398">
        <v>85872</v>
      </c>
      <c r="I204" s="398">
        <v>0</v>
      </c>
      <c r="N204" s="398">
        <v>8089465</v>
      </c>
      <c r="O204" s="398" t="s">
        <v>5821</v>
      </c>
      <c r="P204" s="505">
        <v>0</v>
      </c>
    </row>
    <row r="205" spans="1:16" ht="15.75" customHeight="1">
      <c r="A205" s="502" t="s">
        <v>1103</v>
      </c>
      <c r="B205" s="503" t="s">
        <v>5822</v>
      </c>
      <c r="C205" s="504">
        <v>319446.90000000002</v>
      </c>
      <c r="H205" s="398">
        <v>438274</v>
      </c>
      <c r="I205" s="398">
        <v>0</v>
      </c>
      <c r="N205" s="398">
        <v>96891</v>
      </c>
      <c r="O205" s="398" t="s">
        <v>5563</v>
      </c>
      <c r="P205" s="505">
        <v>0</v>
      </c>
    </row>
    <row r="206" spans="1:16" ht="15.75" customHeight="1">
      <c r="A206" s="502" t="s">
        <v>538</v>
      </c>
      <c r="B206" s="503" t="s">
        <v>5823</v>
      </c>
      <c r="C206" s="504">
        <v>315800.7</v>
      </c>
      <c r="H206" s="398">
        <v>370249</v>
      </c>
      <c r="I206" s="505">
        <v>175209.95</v>
      </c>
      <c r="N206" s="398">
        <v>3643555</v>
      </c>
      <c r="O206" s="398" t="s">
        <v>5824</v>
      </c>
      <c r="P206" s="505">
        <v>0</v>
      </c>
    </row>
    <row r="207" spans="1:16" ht="15.75" customHeight="1">
      <c r="A207" s="502" t="s">
        <v>700</v>
      </c>
      <c r="B207" s="503" t="s">
        <v>5519</v>
      </c>
      <c r="C207" s="504">
        <v>315599.42</v>
      </c>
      <c r="H207" s="398">
        <v>81772</v>
      </c>
      <c r="I207" s="398">
        <v>0</v>
      </c>
      <c r="N207" s="398">
        <v>43315</v>
      </c>
      <c r="O207" s="398" t="s">
        <v>5825</v>
      </c>
      <c r="P207" s="505">
        <v>0</v>
      </c>
    </row>
    <row r="208" spans="1:16" ht="15.75" customHeight="1">
      <c r="A208" s="502" t="s">
        <v>680</v>
      </c>
      <c r="B208" s="503" t="s">
        <v>5519</v>
      </c>
      <c r="C208" s="504">
        <v>315424.55</v>
      </c>
      <c r="H208" s="398">
        <v>31787</v>
      </c>
      <c r="I208" s="398">
        <v>0</v>
      </c>
      <c r="N208" s="398">
        <v>4551730</v>
      </c>
      <c r="O208" s="398" t="s">
        <v>5826</v>
      </c>
      <c r="P208" s="505">
        <v>0</v>
      </c>
    </row>
    <row r="209" spans="1:16" ht="15.75" customHeight="1">
      <c r="A209" s="502" t="s">
        <v>2242</v>
      </c>
      <c r="B209" s="503" t="s">
        <v>5827</v>
      </c>
      <c r="C209" s="504">
        <v>315423.28999999998</v>
      </c>
      <c r="H209" s="398">
        <v>86818</v>
      </c>
      <c r="I209" s="505">
        <v>122789.54</v>
      </c>
      <c r="N209" s="398">
        <v>3318900</v>
      </c>
      <c r="O209" s="398" t="s">
        <v>5828</v>
      </c>
      <c r="P209" s="505">
        <v>0</v>
      </c>
    </row>
    <row r="210" spans="1:16" ht="15.75" customHeight="1">
      <c r="A210" s="502" t="s">
        <v>846</v>
      </c>
      <c r="B210" s="503" t="s">
        <v>5829</v>
      </c>
      <c r="C210" s="504">
        <v>315395.90999999997</v>
      </c>
      <c r="H210" s="398">
        <v>440078</v>
      </c>
      <c r="I210" s="398">
        <v>0</v>
      </c>
      <c r="N210" s="398">
        <v>5167097</v>
      </c>
      <c r="O210" s="398" t="s">
        <v>5830</v>
      </c>
      <c r="P210" s="505">
        <v>0</v>
      </c>
    </row>
    <row r="211" spans="1:16" ht="15.75" customHeight="1">
      <c r="A211" s="502" t="s">
        <v>1412</v>
      </c>
      <c r="B211" s="503" t="s">
        <v>5831</v>
      </c>
      <c r="C211" s="504">
        <v>313506.48</v>
      </c>
      <c r="H211" s="398">
        <v>88816</v>
      </c>
      <c r="I211" s="398">
        <v>162.79</v>
      </c>
      <c r="N211" s="398">
        <v>4899222</v>
      </c>
      <c r="O211" s="398" t="s">
        <v>5832</v>
      </c>
      <c r="P211" s="505">
        <v>2841.49</v>
      </c>
    </row>
    <row r="212" spans="1:16" ht="15.75" customHeight="1">
      <c r="A212" s="502" t="s">
        <v>843</v>
      </c>
      <c r="B212" s="503" t="s">
        <v>5829</v>
      </c>
      <c r="C212" s="504">
        <v>313189.68</v>
      </c>
      <c r="H212" s="398">
        <v>32407</v>
      </c>
      <c r="I212" s="398">
        <v>0</v>
      </c>
      <c r="N212" s="398">
        <v>490973</v>
      </c>
      <c r="O212" s="398" t="s">
        <v>5833</v>
      </c>
      <c r="P212" s="505">
        <v>0</v>
      </c>
    </row>
    <row r="213" spans="1:16" ht="15.75" customHeight="1">
      <c r="A213" s="502" t="s">
        <v>1386</v>
      </c>
      <c r="B213" s="503" t="s">
        <v>5634</v>
      </c>
      <c r="C213" s="504">
        <v>312367.42</v>
      </c>
      <c r="H213" s="398">
        <v>582421</v>
      </c>
      <c r="I213" s="398">
        <v>0</v>
      </c>
      <c r="N213" s="398">
        <v>3445098</v>
      </c>
      <c r="O213" s="398" t="s">
        <v>5834</v>
      </c>
      <c r="P213" s="505">
        <v>0</v>
      </c>
    </row>
    <row r="214" spans="1:16" ht="15.75" customHeight="1">
      <c r="A214" s="502" t="s">
        <v>2823</v>
      </c>
      <c r="B214" s="503" t="s">
        <v>5835</v>
      </c>
      <c r="C214" s="504">
        <v>311723.01</v>
      </c>
      <c r="H214" s="398">
        <v>358322</v>
      </c>
      <c r="I214" s="398">
        <v>0</v>
      </c>
      <c r="N214" s="398">
        <v>7336791</v>
      </c>
      <c r="O214" s="398" t="s">
        <v>5836</v>
      </c>
      <c r="P214" s="505">
        <v>0</v>
      </c>
    </row>
    <row r="215" spans="1:16" ht="15.75" customHeight="1">
      <c r="A215" s="502" t="s">
        <v>1939</v>
      </c>
      <c r="B215" s="503" t="s">
        <v>5582</v>
      </c>
      <c r="C215" s="504">
        <v>311516.82</v>
      </c>
      <c r="H215" s="398">
        <v>47922</v>
      </c>
      <c r="I215" s="398">
        <v>0</v>
      </c>
      <c r="N215" s="398">
        <v>3848682</v>
      </c>
      <c r="O215" s="398" t="s">
        <v>5527</v>
      </c>
      <c r="P215" s="505">
        <v>0</v>
      </c>
    </row>
    <row r="216" spans="1:16" ht="15.75" customHeight="1">
      <c r="A216" s="502" t="s">
        <v>499</v>
      </c>
      <c r="B216" s="503" t="s">
        <v>5484</v>
      </c>
      <c r="C216" s="504">
        <v>309282.44</v>
      </c>
      <c r="H216" s="398">
        <v>577392</v>
      </c>
      <c r="I216" s="398">
        <v>0</v>
      </c>
      <c r="N216" s="398">
        <v>8088158</v>
      </c>
      <c r="O216" s="398" t="s">
        <v>5727</v>
      </c>
      <c r="P216" s="505">
        <v>0</v>
      </c>
    </row>
    <row r="217" spans="1:16" ht="15.75" customHeight="1">
      <c r="A217" s="502" t="s">
        <v>1980</v>
      </c>
      <c r="B217" s="503" t="s">
        <v>5550</v>
      </c>
      <c r="C217" s="504">
        <v>306164.74</v>
      </c>
      <c r="H217" s="398">
        <v>384538</v>
      </c>
      <c r="I217" s="505">
        <v>96027.53</v>
      </c>
      <c r="N217" s="398">
        <v>508722</v>
      </c>
      <c r="O217" s="398" t="s">
        <v>5837</v>
      </c>
      <c r="P217" s="505">
        <v>0</v>
      </c>
    </row>
    <row r="218" spans="1:16" ht="15.75" customHeight="1">
      <c r="A218" s="502" t="s">
        <v>1962</v>
      </c>
      <c r="B218" s="503" t="s">
        <v>5838</v>
      </c>
      <c r="C218" s="504">
        <v>303818.09000000003</v>
      </c>
      <c r="H218" s="398">
        <v>576246</v>
      </c>
      <c r="I218" s="398">
        <v>0</v>
      </c>
      <c r="N218" s="398">
        <v>6000381</v>
      </c>
      <c r="O218" s="398" t="s">
        <v>5839</v>
      </c>
      <c r="P218" s="505">
        <v>0</v>
      </c>
    </row>
    <row r="219" spans="1:16" ht="15.75" customHeight="1">
      <c r="A219" s="502" t="s">
        <v>1425</v>
      </c>
      <c r="B219" s="503" t="s">
        <v>5840</v>
      </c>
      <c r="C219" s="504">
        <v>303002.63</v>
      </c>
      <c r="H219" s="398">
        <v>557385</v>
      </c>
      <c r="I219" s="398">
        <v>0</v>
      </c>
      <c r="N219" s="398">
        <v>7046433</v>
      </c>
      <c r="O219" s="398" t="s">
        <v>5595</v>
      </c>
      <c r="P219" s="505">
        <v>0</v>
      </c>
    </row>
    <row r="220" spans="1:16" ht="15.75" customHeight="1">
      <c r="A220" s="502" t="s">
        <v>2252</v>
      </c>
      <c r="B220" s="503" t="s">
        <v>5841</v>
      </c>
      <c r="C220" s="504">
        <v>301549.78000000003</v>
      </c>
      <c r="H220" s="398">
        <v>379727</v>
      </c>
      <c r="I220" s="505">
        <v>302440.96999999997</v>
      </c>
      <c r="N220" s="398">
        <v>5635853</v>
      </c>
      <c r="O220" s="398" t="s">
        <v>5842</v>
      </c>
      <c r="P220" s="505">
        <v>0</v>
      </c>
    </row>
    <row r="221" spans="1:16" ht="15.75" customHeight="1">
      <c r="A221" s="502" t="s">
        <v>566</v>
      </c>
      <c r="B221" s="503" t="s">
        <v>5843</v>
      </c>
      <c r="C221" s="504">
        <v>300604.09000000003</v>
      </c>
      <c r="H221" s="398">
        <v>46143</v>
      </c>
      <c r="I221" s="505">
        <v>1250.83</v>
      </c>
      <c r="N221" s="398">
        <v>4423520</v>
      </c>
      <c r="O221" s="398" t="s">
        <v>5844</v>
      </c>
      <c r="P221" s="505">
        <v>1116.51</v>
      </c>
    </row>
    <row r="222" spans="1:16" ht="15.75" customHeight="1">
      <c r="A222" s="502" t="s">
        <v>648</v>
      </c>
      <c r="B222" s="503" t="s">
        <v>5845</v>
      </c>
      <c r="C222" s="504">
        <v>299685.65000000002</v>
      </c>
      <c r="H222" s="398">
        <v>443359</v>
      </c>
      <c r="I222" s="398">
        <v>0</v>
      </c>
      <c r="N222" s="398">
        <v>4537910</v>
      </c>
      <c r="O222" s="398" t="s">
        <v>5846</v>
      </c>
      <c r="P222" s="505">
        <v>0</v>
      </c>
    </row>
    <row r="223" spans="1:16" ht="15.75" customHeight="1">
      <c r="A223" s="502" t="s">
        <v>2742</v>
      </c>
      <c r="B223" s="503" t="s">
        <v>5730</v>
      </c>
      <c r="C223" s="504">
        <v>299437.64</v>
      </c>
      <c r="H223" s="398">
        <v>478832</v>
      </c>
      <c r="I223" s="505">
        <v>3464.64</v>
      </c>
      <c r="N223" s="398">
        <v>8118134</v>
      </c>
      <c r="O223" s="398" t="s">
        <v>5847</v>
      </c>
      <c r="P223" s="505">
        <v>0</v>
      </c>
    </row>
    <row r="224" spans="1:16" ht="15.75" customHeight="1">
      <c r="A224" s="502" t="s">
        <v>1528</v>
      </c>
      <c r="B224" s="503" t="s">
        <v>5514</v>
      </c>
      <c r="C224" s="504">
        <v>295505.21000000002</v>
      </c>
      <c r="N224" s="398">
        <v>6879934</v>
      </c>
      <c r="O224" s="398" t="s">
        <v>5848</v>
      </c>
      <c r="P224" s="505">
        <v>139.02000000000001</v>
      </c>
    </row>
    <row r="225" spans="1:16" ht="15.75" customHeight="1">
      <c r="A225" s="502" t="s">
        <v>71</v>
      </c>
      <c r="B225" s="503" t="s">
        <v>5849</v>
      </c>
      <c r="C225" s="504">
        <v>290304.62</v>
      </c>
      <c r="N225" s="398">
        <v>8424056</v>
      </c>
      <c r="O225" s="398" t="s">
        <v>5850</v>
      </c>
      <c r="P225" s="505">
        <v>-5.2</v>
      </c>
    </row>
    <row r="226" spans="1:16" ht="15.75" customHeight="1">
      <c r="A226" s="502" t="s">
        <v>2183</v>
      </c>
      <c r="B226" s="503" t="s">
        <v>5562</v>
      </c>
      <c r="C226" s="504">
        <v>284462.65999999997</v>
      </c>
      <c r="N226" s="398">
        <v>8688674</v>
      </c>
      <c r="O226" s="398" t="s">
        <v>5633</v>
      </c>
      <c r="P226" s="505">
        <v>0</v>
      </c>
    </row>
    <row r="227" spans="1:16" ht="15.75" customHeight="1">
      <c r="A227" s="502" t="s">
        <v>51</v>
      </c>
      <c r="B227" s="503" t="s">
        <v>5498</v>
      </c>
      <c r="C227" s="504">
        <v>283992.84000000003</v>
      </c>
      <c r="N227" s="398">
        <v>2749522</v>
      </c>
      <c r="O227" s="398" t="s">
        <v>5851</v>
      </c>
      <c r="P227" s="505">
        <v>811595.93</v>
      </c>
    </row>
    <row r="228" spans="1:16" ht="15.75" customHeight="1">
      <c r="A228" s="502" t="s">
        <v>1199</v>
      </c>
      <c r="B228" s="503" t="s">
        <v>5852</v>
      </c>
      <c r="C228" s="504">
        <v>283360.99</v>
      </c>
      <c r="N228" s="398">
        <v>2566765</v>
      </c>
      <c r="O228" s="398" t="s">
        <v>5853</v>
      </c>
      <c r="P228" s="505">
        <v>0</v>
      </c>
    </row>
    <row r="229" spans="1:16" ht="15.75" customHeight="1">
      <c r="A229" s="502" t="s">
        <v>89</v>
      </c>
      <c r="B229" s="503" t="s">
        <v>5854</v>
      </c>
      <c r="C229" s="504">
        <v>279058.32</v>
      </c>
      <c r="N229" s="398">
        <v>7998263</v>
      </c>
      <c r="O229" s="398" t="s">
        <v>5855</v>
      </c>
      <c r="P229" s="505">
        <v>0</v>
      </c>
    </row>
    <row r="230" spans="1:16" ht="15.75" customHeight="1">
      <c r="A230" s="502" t="s">
        <v>2370</v>
      </c>
      <c r="B230" s="503" t="s">
        <v>5588</v>
      </c>
      <c r="C230" s="504">
        <v>278880.98</v>
      </c>
      <c r="N230" s="398">
        <v>5947460</v>
      </c>
      <c r="O230" s="398" t="s">
        <v>5856</v>
      </c>
      <c r="P230" s="505">
        <v>0</v>
      </c>
    </row>
    <row r="231" spans="1:16" ht="15.75" customHeight="1">
      <c r="A231" s="502" t="s">
        <v>2294</v>
      </c>
      <c r="B231" s="503" t="s">
        <v>5618</v>
      </c>
      <c r="C231" s="504">
        <v>278189.90999999997</v>
      </c>
      <c r="N231" s="398">
        <v>2049496</v>
      </c>
      <c r="O231" s="398" t="s">
        <v>5857</v>
      </c>
      <c r="P231" s="505">
        <v>40645.410000000003</v>
      </c>
    </row>
    <row r="232" spans="1:16" ht="15.75" customHeight="1">
      <c r="A232" s="502" t="s">
        <v>635</v>
      </c>
      <c r="B232" s="503" t="s">
        <v>5858</v>
      </c>
      <c r="C232" s="504">
        <v>276996.34000000003</v>
      </c>
      <c r="N232" s="398">
        <v>2545354</v>
      </c>
      <c r="O232" s="398" t="s">
        <v>5859</v>
      </c>
      <c r="P232" s="505">
        <v>0</v>
      </c>
    </row>
    <row r="233" spans="1:16" ht="15.75" customHeight="1">
      <c r="A233" s="502" t="s">
        <v>1431</v>
      </c>
      <c r="B233" s="503" t="s">
        <v>5860</v>
      </c>
      <c r="C233" s="504">
        <v>273988.02</v>
      </c>
      <c r="N233" s="398">
        <v>4441469</v>
      </c>
      <c r="O233" s="398" t="s">
        <v>5861</v>
      </c>
      <c r="P233" s="505">
        <v>0</v>
      </c>
    </row>
    <row r="234" spans="1:16" ht="15.75" customHeight="1">
      <c r="A234" s="502" t="s">
        <v>526</v>
      </c>
      <c r="B234" s="503" t="s">
        <v>5862</v>
      </c>
      <c r="C234" s="504">
        <v>273477.28000000003</v>
      </c>
      <c r="N234" s="398">
        <v>6675462</v>
      </c>
      <c r="O234" s="398" t="s">
        <v>5863</v>
      </c>
      <c r="P234" s="505">
        <v>0</v>
      </c>
    </row>
    <row r="235" spans="1:16" ht="15.75" customHeight="1">
      <c r="A235" s="502" t="s">
        <v>2155</v>
      </c>
      <c r="B235" s="503" t="s">
        <v>5864</v>
      </c>
      <c r="C235" s="504">
        <v>273316.44</v>
      </c>
      <c r="N235" s="398">
        <v>3412436</v>
      </c>
      <c r="O235" s="398" t="s">
        <v>5865</v>
      </c>
      <c r="P235" s="505">
        <v>0</v>
      </c>
    </row>
    <row r="236" spans="1:16" ht="15.75" customHeight="1">
      <c r="A236" s="502" t="s">
        <v>720</v>
      </c>
      <c r="B236" s="503" t="s">
        <v>5866</v>
      </c>
      <c r="C236" s="504">
        <v>272726.75</v>
      </c>
      <c r="N236" s="398">
        <v>5183783</v>
      </c>
      <c r="O236" s="398" t="s">
        <v>5867</v>
      </c>
      <c r="P236" s="505">
        <v>0</v>
      </c>
    </row>
    <row r="237" spans="1:16" ht="15.75" customHeight="1">
      <c r="A237" s="502" t="s">
        <v>941</v>
      </c>
      <c r="B237" s="503" t="s">
        <v>5868</v>
      </c>
      <c r="C237" s="504">
        <v>263648.43</v>
      </c>
      <c r="N237" s="398">
        <v>4460007</v>
      </c>
      <c r="O237" s="398" t="s">
        <v>5869</v>
      </c>
      <c r="P237" s="505">
        <v>0</v>
      </c>
    </row>
    <row r="238" spans="1:16" ht="15.75" customHeight="1">
      <c r="A238" s="502" t="s">
        <v>2846</v>
      </c>
      <c r="B238" s="503" t="s">
        <v>5870</v>
      </c>
      <c r="C238" s="504">
        <v>263048.68</v>
      </c>
      <c r="N238" s="398">
        <v>2218849</v>
      </c>
      <c r="O238" s="398" t="s">
        <v>5871</v>
      </c>
      <c r="P238" s="505">
        <v>0</v>
      </c>
    </row>
    <row r="239" spans="1:16" ht="15.75" customHeight="1">
      <c r="A239" s="502" t="s">
        <v>1788</v>
      </c>
      <c r="B239" s="503" t="s">
        <v>5872</v>
      </c>
      <c r="C239" s="504">
        <v>262867.32</v>
      </c>
      <c r="N239" s="398">
        <v>6065019</v>
      </c>
      <c r="O239" s="398" t="s">
        <v>5873</v>
      </c>
      <c r="P239" s="505">
        <v>0</v>
      </c>
    </row>
    <row r="240" spans="1:16" ht="15.75" customHeight="1">
      <c r="A240" s="502" t="s">
        <v>1700</v>
      </c>
      <c r="B240" s="503" t="s">
        <v>5874</v>
      </c>
      <c r="C240" s="504">
        <v>262551.83</v>
      </c>
      <c r="N240" s="398">
        <v>8392987</v>
      </c>
      <c r="O240" s="398" t="s">
        <v>5875</v>
      </c>
      <c r="P240" s="505">
        <v>0</v>
      </c>
    </row>
    <row r="241" spans="1:16" ht="15.75" customHeight="1">
      <c r="A241" s="502" t="s">
        <v>1969</v>
      </c>
      <c r="B241" s="503" t="s">
        <v>5838</v>
      </c>
      <c r="C241" s="504">
        <v>259645.61</v>
      </c>
      <c r="N241" s="398">
        <v>9274292</v>
      </c>
      <c r="O241" s="398" t="s">
        <v>5876</v>
      </c>
      <c r="P241" s="505">
        <v>0</v>
      </c>
    </row>
    <row r="242" spans="1:16" ht="15.75" customHeight="1">
      <c r="A242" s="502" t="s">
        <v>1307</v>
      </c>
      <c r="B242" s="503" t="s">
        <v>5877</v>
      </c>
      <c r="C242" s="504">
        <v>256725.96</v>
      </c>
      <c r="N242" s="398">
        <v>4879786</v>
      </c>
      <c r="O242" s="398" t="s">
        <v>5878</v>
      </c>
      <c r="P242" s="505">
        <v>0</v>
      </c>
    </row>
    <row r="243" spans="1:16" ht="15.75" customHeight="1">
      <c r="A243" s="502" t="s">
        <v>59</v>
      </c>
      <c r="B243" s="503" t="s">
        <v>5879</v>
      </c>
      <c r="C243" s="504">
        <v>255384.53</v>
      </c>
      <c r="N243" s="398">
        <v>4744962</v>
      </c>
      <c r="O243" s="398" t="s">
        <v>5880</v>
      </c>
      <c r="P243" s="505">
        <v>0</v>
      </c>
    </row>
    <row r="244" spans="1:16" ht="15.75" customHeight="1">
      <c r="A244" s="502" t="s">
        <v>2324</v>
      </c>
      <c r="B244" s="503" t="s">
        <v>5543</v>
      </c>
      <c r="C244" s="504">
        <v>254007.53</v>
      </c>
      <c r="N244" s="398">
        <v>6456469</v>
      </c>
      <c r="O244" s="398" t="s">
        <v>5881</v>
      </c>
      <c r="P244" s="505">
        <v>643304.71</v>
      </c>
    </row>
    <row r="245" spans="1:16" ht="15.75" customHeight="1">
      <c r="A245" s="502" t="s">
        <v>2139</v>
      </c>
      <c r="B245" s="503" t="s">
        <v>5882</v>
      </c>
      <c r="C245" s="504">
        <v>251444.61</v>
      </c>
      <c r="N245" s="398">
        <v>6493585</v>
      </c>
      <c r="O245" s="398" t="s">
        <v>5883</v>
      </c>
      <c r="P245" s="505">
        <v>0</v>
      </c>
    </row>
    <row r="246" spans="1:16" ht="15.75" customHeight="1">
      <c r="A246" s="502" t="s">
        <v>315</v>
      </c>
      <c r="B246" s="503" t="s">
        <v>5884</v>
      </c>
      <c r="C246" s="504">
        <v>250735.05</v>
      </c>
      <c r="N246" s="398">
        <v>8104478</v>
      </c>
      <c r="O246" s="398" t="s">
        <v>5885</v>
      </c>
      <c r="P246" s="505">
        <v>0</v>
      </c>
    </row>
    <row r="247" spans="1:16" ht="15.75" customHeight="1">
      <c r="A247" s="502" t="s">
        <v>837</v>
      </c>
      <c r="B247" s="503" t="s">
        <v>5829</v>
      </c>
      <c r="C247" s="504">
        <v>247530.28</v>
      </c>
      <c r="N247" s="398">
        <v>581733</v>
      </c>
      <c r="O247" s="398" t="s">
        <v>5821</v>
      </c>
      <c r="P247" s="505">
        <v>0</v>
      </c>
    </row>
    <row r="248" spans="1:16" ht="15.75" customHeight="1">
      <c r="A248" s="502" t="s">
        <v>2842</v>
      </c>
      <c r="B248" s="503" t="s">
        <v>5870</v>
      </c>
      <c r="C248" s="504">
        <v>241723.45</v>
      </c>
      <c r="N248" s="398">
        <v>4848604</v>
      </c>
      <c r="O248" s="398" t="s">
        <v>5886</v>
      </c>
      <c r="P248" s="505">
        <v>0</v>
      </c>
    </row>
    <row r="249" spans="1:16" ht="15.75" customHeight="1">
      <c r="A249" s="502" t="s">
        <v>1058</v>
      </c>
      <c r="B249" s="503" t="s">
        <v>5887</v>
      </c>
      <c r="C249" s="504">
        <v>240334</v>
      </c>
      <c r="N249" s="398">
        <v>8461167</v>
      </c>
      <c r="O249" s="398" t="s">
        <v>5888</v>
      </c>
      <c r="P249" s="505">
        <v>0</v>
      </c>
    </row>
    <row r="250" spans="1:16" ht="15.75" customHeight="1">
      <c r="A250" s="502" t="s">
        <v>2098</v>
      </c>
      <c r="B250" s="503" t="s">
        <v>5889</v>
      </c>
      <c r="C250" s="504">
        <v>238414.13</v>
      </c>
      <c r="N250" s="398">
        <v>2866620</v>
      </c>
      <c r="O250" s="398" t="s">
        <v>5890</v>
      </c>
      <c r="P250" s="505">
        <v>0</v>
      </c>
    </row>
    <row r="251" spans="1:16" ht="15.75" customHeight="1">
      <c r="A251" s="502" t="s">
        <v>2081</v>
      </c>
      <c r="B251" s="503" t="s">
        <v>5512</v>
      </c>
      <c r="C251" s="504">
        <v>236534.01</v>
      </c>
      <c r="N251" s="398">
        <v>4089984</v>
      </c>
      <c r="O251" s="398" t="s">
        <v>5891</v>
      </c>
      <c r="P251" s="505">
        <v>49234.64</v>
      </c>
    </row>
    <row r="252" spans="1:16" ht="15.75" customHeight="1">
      <c r="A252" s="502" t="s">
        <v>2611</v>
      </c>
      <c r="B252" s="503" t="s">
        <v>5892</v>
      </c>
      <c r="C252" s="504">
        <v>234209.71</v>
      </c>
      <c r="N252" s="398">
        <v>4606048</v>
      </c>
      <c r="O252" s="398" t="s">
        <v>5893</v>
      </c>
      <c r="P252" s="505">
        <v>8229.2000000000007</v>
      </c>
    </row>
    <row r="253" spans="1:16" ht="15.75" customHeight="1">
      <c r="A253" s="502" t="s">
        <v>1606</v>
      </c>
      <c r="B253" s="503" t="s">
        <v>5894</v>
      </c>
      <c r="C253" s="504">
        <v>230717.37</v>
      </c>
      <c r="N253" s="398">
        <v>3457906</v>
      </c>
      <c r="O253" s="398" t="s">
        <v>5895</v>
      </c>
      <c r="P253" s="505">
        <v>0</v>
      </c>
    </row>
    <row r="254" spans="1:16" ht="15.75" customHeight="1">
      <c r="A254" s="502" t="s">
        <v>1495</v>
      </c>
      <c r="B254" s="503" t="s">
        <v>5720</v>
      </c>
      <c r="C254" s="504">
        <v>230614.96</v>
      </c>
      <c r="N254" s="398">
        <v>3022313</v>
      </c>
      <c r="O254" s="398" t="s">
        <v>5896</v>
      </c>
      <c r="P254" s="505">
        <v>162129.41</v>
      </c>
    </row>
    <row r="255" spans="1:16" ht="15.75" customHeight="1">
      <c r="A255" s="502" t="s">
        <v>1113</v>
      </c>
      <c r="B255" s="503" t="s">
        <v>5897</v>
      </c>
      <c r="C255" s="504">
        <v>226613.08</v>
      </c>
      <c r="N255" s="398">
        <v>2997463</v>
      </c>
      <c r="O255" s="398" t="s">
        <v>5898</v>
      </c>
      <c r="P255" s="505">
        <v>0</v>
      </c>
    </row>
    <row r="256" spans="1:16" ht="15.75" customHeight="1">
      <c r="A256" s="502" t="s">
        <v>2432</v>
      </c>
      <c r="B256" s="503" t="s">
        <v>5496</v>
      </c>
      <c r="C256" s="504">
        <v>219371.29</v>
      </c>
      <c r="N256" s="398">
        <v>5537937</v>
      </c>
      <c r="O256" s="398" t="s">
        <v>5899</v>
      </c>
      <c r="P256" s="505">
        <v>0</v>
      </c>
    </row>
    <row r="257" spans="1:16" ht="15.75" customHeight="1">
      <c r="A257" s="502" t="s">
        <v>2714</v>
      </c>
      <c r="B257" s="503" t="s">
        <v>5900</v>
      </c>
      <c r="C257" s="504">
        <v>219166.84</v>
      </c>
      <c r="N257" s="398">
        <v>4113513</v>
      </c>
      <c r="O257" s="398" t="s">
        <v>5901</v>
      </c>
      <c r="P257" s="505">
        <v>56514.1</v>
      </c>
    </row>
    <row r="258" spans="1:16" ht="15.75" customHeight="1">
      <c r="A258" s="502" t="s">
        <v>53</v>
      </c>
      <c r="B258" s="503" t="s">
        <v>5498</v>
      </c>
      <c r="C258" s="504">
        <v>217672.1</v>
      </c>
      <c r="N258" s="398">
        <v>4461647</v>
      </c>
      <c r="O258" s="398" t="s">
        <v>5902</v>
      </c>
      <c r="P258" s="505">
        <v>0.01</v>
      </c>
    </row>
    <row r="259" spans="1:16" ht="15.75" customHeight="1">
      <c r="A259" s="502" t="s">
        <v>2408</v>
      </c>
      <c r="B259" s="503" t="s">
        <v>5571</v>
      </c>
      <c r="C259" s="504">
        <v>216858.56</v>
      </c>
      <c r="N259" s="398">
        <v>9398037</v>
      </c>
      <c r="O259" s="398" t="s">
        <v>5903</v>
      </c>
      <c r="P259" s="505">
        <v>60916.81</v>
      </c>
    </row>
    <row r="260" spans="1:16" ht="15.75" customHeight="1">
      <c r="A260" s="502" t="s">
        <v>294</v>
      </c>
      <c r="B260" s="503" t="s">
        <v>5668</v>
      </c>
      <c r="C260" s="504">
        <v>215458.56</v>
      </c>
      <c r="N260" s="398">
        <v>4644940</v>
      </c>
      <c r="O260" s="398" t="s">
        <v>5904</v>
      </c>
      <c r="P260" s="505">
        <v>0</v>
      </c>
    </row>
    <row r="261" spans="1:16" ht="15.75" customHeight="1">
      <c r="A261" s="502" t="s">
        <v>2674</v>
      </c>
      <c r="B261" s="503" t="s">
        <v>5905</v>
      </c>
      <c r="C261" s="504">
        <v>211665.45</v>
      </c>
      <c r="N261" s="398">
        <v>4911406</v>
      </c>
      <c r="O261" s="398" t="s">
        <v>5906</v>
      </c>
      <c r="P261" s="505">
        <v>0</v>
      </c>
    </row>
    <row r="262" spans="1:16" ht="15.75" customHeight="1">
      <c r="A262" s="502" t="s">
        <v>1458</v>
      </c>
      <c r="B262" s="503" t="s">
        <v>5907</v>
      </c>
      <c r="C262" s="504">
        <v>210988.52</v>
      </c>
      <c r="N262" s="398">
        <v>5681841</v>
      </c>
      <c r="O262" s="398" t="s">
        <v>5908</v>
      </c>
      <c r="P262" s="505">
        <v>0</v>
      </c>
    </row>
    <row r="263" spans="1:16" ht="15.75" customHeight="1">
      <c r="A263" s="502" t="s">
        <v>1270</v>
      </c>
      <c r="B263" s="503" t="s">
        <v>5909</v>
      </c>
      <c r="C263" s="504">
        <v>208092.87</v>
      </c>
      <c r="N263" s="398">
        <v>2427806</v>
      </c>
      <c r="O263" s="398" t="s">
        <v>5910</v>
      </c>
      <c r="P263" s="505">
        <v>58102.96</v>
      </c>
    </row>
    <row r="264" spans="1:16" ht="15.75" customHeight="1">
      <c r="A264" s="502" t="s">
        <v>2471</v>
      </c>
      <c r="B264" s="503" t="s">
        <v>5911</v>
      </c>
      <c r="C264" s="504">
        <v>207800.05</v>
      </c>
      <c r="N264" s="398">
        <v>4696470</v>
      </c>
      <c r="O264" s="398" t="s">
        <v>5912</v>
      </c>
      <c r="P264" s="505">
        <v>0</v>
      </c>
    </row>
    <row r="265" spans="1:16" ht="15.75" customHeight="1">
      <c r="A265" s="502" t="s">
        <v>773</v>
      </c>
      <c r="B265" s="503" t="s">
        <v>5913</v>
      </c>
      <c r="C265" s="504">
        <v>206774.65</v>
      </c>
      <c r="N265" s="398">
        <v>3561110</v>
      </c>
      <c r="O265" s="398" t="s">
        <v>5914</v>
      </c>
      <c r="P265" s="505">
        <v>0</v>
      </c>
    </row>
    <row r="266" spans="1:16" ht="15.75" customHeight="1">
      <c r="A266" s="502" t="s">
        <v>2045</v>
      </c>
      <c r="B266" s="503" t="s">
        <v>5500</v>
      </c>
      <c r="C266" s="504">
        <v>206439.84</v>
      </c>
      <c r="N266" s="398">
        <v>8227775</v>
      </c>
      <c r="O266" s="398" t="s">
        <v>5915</v>
      </c>
      <c r="P266" s="505">
        <v>0</v>
      </c>
    </row>
    <row r="267" spans="1:16" ht="15.75" customHeight="1">
      <c r="A267" s="502" t="s">
        <v>593</v>
      </c>
      <c r="B267" s="503" t="s">
        <v>5916</v>
      </c>
      <c r="C267" s="504">
        <v>204213.99</v>
      </c>
      <c r="N267" s="398">
        <v>2129230</v>
      </c>
      <c r="O267" s="398" t="s">
        <v>5917</v>
      </c>
      <c r="P267" s="505">
        <v>0</v>
      </c>
    </row>
    <row r="268" spans="1:16" ht="15.75" customHeight="1">
      <c r="A268" s="502" t="s">
        <v>2386</v>
      </c>
      <c r="B268" s="503" t="s">
        <v>5588</v>
      </c>
      <c r="C268" s="504">
        <v>202906.34</v>
      </c>
      <c r="N268" s="398">
        <v>4656935</v>
      </c>
      <c r="O268" s="398" t="s">
        <v>5918</v>
      </c>
      <c r="P268" s="505">
        <v>0</v>
      </c>
    </row>
    <row r="269" spans="1:16" ht="15.75" customHeight="1">
      <c r="A269" s="502" t="s">
        <v>909</v>
      </c>
      <c r="B269" s="503" t="s">
        <v>5919</v>
      </c>
      <c r="C269" s="504">
        <v>200378.55</v>
      </c>
      <c r="N269" s="398">
        <v>4550421</v>
      </c>
      <c r="O269" s="398" t="s">
        <v>5920</v>
      </c>
      <c r="P269" s="505">
        <v>0</v>
      </c>
    </row>
    <row r="270" spans="1:16" ht="15.75" customHeight="1">
      <c r="A270" s="502" t="s">
        <v>934</v>
      </c>
      <c r="B270" s="503" t="s">
        <v>5486</v>
      </c>
      <c r="C270" s="504">
        <v>198808.01</v>
      </c>
      <c r="N270" s="398">
        <v>3369465</v>
      </c>
      <c r="O270" s="398" t="s">
        <v>5921</v>
      </c>
      <c r="P270" s="505">
        <v>12072.43</v>
      </c>
    </row>
    <row r="271" spans="1:16" ht="15.75" customHeight="1">
      <c r="A271" s="502" t="s">
        <v>2659</v>
      </c>
      <c r="B271" s="503" t="s">
        <v>5922</v>
      </c>
      <c r="C271" s="504">
        <v>198758.28</v>
      </c>
      <c r="N271" s="398">
        <v>7998405</v>
      </c>
      <c r="O271" s="398" t="s">
        <v>5923</v>
      </c>
      <c r="P271" s="505">
        <v>0</v>
      </c>
    </row>
    <row r="272" spans="1:16" ht="15.75" customHeight="1">
      <c r="A272" s="502" t="s">
        <v>2546</v>
      </c>
      <c r="B272" s="503" t="s">
        <v>5924</v>
      </c>
      <c r="C272" s="504">
        <v>197173.56</v>
      </c>
      <c r="N272" s="398">
        <v>7000733</v>
      </c>
      <c r="O272" s="398" t="s">
        <v>5775</v>
      </c>
      <c r="P272" s="505">
        <v>0</v>
      </c>
    </row>
    <row r="273" spans="1:16" ht="15.75" customHeight="1">
      <c r="A273" s="502" t="s">
        <v>2206</v>
      </c>
      <c r="B273" s="503" t="s">
        <v>5925</v>
      </c>
      <c r="C273" s="504">
        <v>187397.87</v>
      </c>
      <c r="N273" s="398">
        <v>5646446</v>
      </c>
      <c r="O273" s="398" t="s">
        <v>5926</v>
      </c>
      <c r="P273" s="505">
        <v>0</v>
      </c>
    </row>
    <row r="274" spans="1:16" ht="15.75" customHeight="1">
      <c r="A274" s="502" t="s">
        <v>686</v>
      </c>
      <c r="B274" s="503" t="s">
        <v>5519</v>
      </c>
      <c r="C274" s="504">
        <v>186974.89</v>
      </c>
      <c r="N274" s="398">
        <v>2931994</v>
      </c>
      <c r="O274" s="398" t="s">
        <v>5927</v>
      </c>
      <c r="P274" s="505">
        <v>84.04</v>
      </c>
    </row>
    <row r="275" spans="1:16" ht="15.75" customHeight="1">
      <c r="A275" s="502" t="s">
        <v>2382</v>
      </c>
      <c r="B275" s="503" t="s">
        <v>5588</v>
      </c>
      <c r="C275" s="504">
        <v>186741.96</v>
      </c>
      <c r="N275" s="398">
        <v>9129986</v>
      </c>
      <c r="O275" s="398" t="s">
        <v>5898</v>
      </c>
      <c r="P275" s="505">
        <v>0</v>
      </c>
    </row>
    <row r="276" spans="1:16" ht="15.75" customHeight="1">
      <c r="A276" s="502" t="s">
        <v>2353</v>
      </c>
      <c r="B276" s="503" t="s">
        <v>5750</v>
      </c>
      <c r="C276" s="504">
        <v>184716.54</v>
      </c>
      <c r="N276" s="398">
        <v>8853992</v>
      </c>
      <c r="O276" s="398" t="s">
        <v>5928</v>
      </c>
      <c r="P276" s="505">
        <v>0</v>
      </c>
    </row>
    <row r="277" spans="1:16" ht="15.75" customHeight="1">
      <c r="A277" s="502" t="s">
        <v>1318</v>
      </c>
      <c r="B277" s="503" t="s">
        <v>5573</v>
      </c>
      <c r="C277" s="504">
        <v>184064.18</v>
      </c>
      <c r="N277" s="398">
        <v>6164897</v>
      </c>
      <c r="O277" s="398" t="s">
        <v>5929</v>
      </c>
      <c r="P277" s="505">
        <v>1021.33</v>
      </c>
    </row>
    <row r="278" spans="1:16" ht="15.75" customHeight="1">
      <c r="A278" s="502" t="s">
        <v>1812</v>
      </c>
      <c r="B278" s="503" t="s">
        <v>5735</v>
      </c>
      <c r="C278" s="504">
        <v>182488.7</v>
      </c>
      <c r="N278" s="398">
        <v>522975</v>
      </c>
      <c r="O278" s="398" t="s">
        <v>5930</v>
      </c>
      <c r="P278" s="505">
        <v>388.47</v>
      </c>
    </row>
    <row r="279" spans="1:16" ht="15.75" customHeight="1">
      <c r="A279" s="502" t="s">
        <v>2921</v>
      </c>
      <c r="B279" s="503" t="s">
        <v>5931</v>
      </c>
      <c r="C279" s="504">
        <v>181619.28</v>
      </c>
      <c r="N279" s="398">
        <v>4954616</v>
      </c>
      <c r="O279" s="398" t="s">
        <v>5932</v>
      </c>
      <c r="P279" s="505">
        <v>0</v>
      </c>
    </row>
    <row r="280" spans="1:16" ht="15.75" customHeight="1">
      <c r="A280" s="502" t="s">
        <v>801</v>
      </c>
      <c r="B280" s="503" t="s">
        <v>5933</v>
      </c>
      <c r="C280" s="504">
        <v>181468.86</v>
      </c>
      <c r="N280" s="398">
        <v>7975707</v>
      </c>
      <c r="O280" s="398" t="s">
        <v>5527</v>
      </c>
      <c r="P280" s="505">
        <v>2897.96</v>
      </c>
    </row>
    <row r="281" spans="1:16" ht="15.75" customHeight="1">
      <c r="A281" s="502" t="s">
        <v>2899</v>
      </c>
      <c r="B281" s="503" t="s">
        <v>5934</v>
      </c>
      <c r="C281" s="504">
        <v>177859.59</v>
      </c>
      <c r="N281" s="398">
        <v>2751241</v>
      </c>
      <c r="O281" s="398" t="s">
        <v>5935</v>
      </c>
      <c r="P281" s="505">
        <v>11896.32</v>
      </c>
    </row>
    <row r="282" spans="1:16" ht="15.75" customHeight="1">
      <c r="A282" s="502" t="s">
        <v>1580</v>
      </c>
      <c r="B282" s="503" t="s">
        <v>5936</v>
      </c>
      <c r="C282" s="504">
        <v>177783.31</v>
      </c>
      <c r="N282" s="398">
        <v>6200964</v>
      </c>
      <c r="O282" s="398" t="s">
        <v>5937</v>
      </c>
      <c r="P282" s="505">
        <v>0</v>
      </c>
    </row>
    <row r="283" spans="1:16" ht="15.75" customHeight="1">
      <c r="A283" s="502" t="s">
        <v>1563</v>
      </c>
      <c r="B283" s="503" t="s">
        <v>5514</v>
      </c>
      <c r="C283" s="504">
        <v>176269.77</v>
      </c>
      <c r="N283" s="398">
        <v>3286506</v>
      </c>
      <c r="O283" s="398" t="s">
        <v>4093</v>
      </c>
      <c r="P283" s="505">
        <v>0</v>
      </c>
    </row>
    <row r="284" spans="1:16" ht="15.75" customHeight="1">
      <c r="A284" s="502" t="s">
        <v>1621</v>
      </c>
      <c r="B284" s="503" t="s">
        <v>5938</v>
      </c>
      <c r="C284" s="504">
        <v>174788.75</v>
      </c>
      <c r="N284" s="398">
        <v>495561</v>
      </c>
      <c r="O284" s="398" t="s">
        <v>5112</v>
      </c>
      <c r="P284" s="505">
        <v>8.09</v>
      </c>
    </row>
    <row r="285" spans="1:16" ht="15.75" customHeight="1">
      <c r="A285" s="502" t="s">
        <v>2770</v>
      </c>
      <c r="B285" s="503" t="s">
        <v>5939</v>
      </c>
      <c r="C285" s="504">
        <v>173402.81</v>
      </c>
      <c r="N285" s="398">
        <v>3345620</v>
      </c>
      <c r="O285" s="398" t="s">
        <v>5902</v>
      </c>
      <c r="P285" s="505">
        <v>208597.8</v>
      </c>
    </row>
    <row r="286" spans="1:16" ht="15.75" customHeight="1">
      <c r="A286" s="502" t="s">
        <v>859</v>
      </c>
      <c r="B286" s="503" t="s">
        <v>5940</v>
      </c>
      <c r="C286" s="504">
        <v>172610.05</v>
      </c>
      <c r="N286" s="398">
        <v>111377</v>
      </c>
      <c r="O286" s="398" t="s">
        <v>5941</v>
      </c>
      <c r="P286" s="505">
        <v>0</v>
      </c>
    </row>
    <row r="287" spans="1:16" ht="15.75" customHeight="1">
      <c r="A287" s="502" t="s">
        <v>2479</v>
      </c>
      <c r="B287" s="503" t="s">
        <v>5942</v>
      </c>
      <c r="C287" s="504">
        <v>170453.14</v>
      </c>
      <c r="N287" s="398">
        <v>1000521</v>
      </c>
      <c r="O287" s="398" t="s">
        <v>5941</v>
      </c>
      <c r="P287" s="505">
        <v>0</v>
      </c>
    </row>
    <row r="288" spans="1:16" ht="15.75" customHeight="1">
      <c r="A288" s="502" t="s">
        <v>1647</v>
      </c>
      <c r="B288" s="503" t="s">
        <v>5943</v>
      </c>
      <c r="C288" s="504">
        <v>169534.1</v>
      </c>
      <c r="P288" s="505"/>
    </row>
    <row r="289" spans="1:16" ht="15.75" customHeight="1">
      <c r="A289" s="502" t="s">
        <v>2503</v>
      </c>
      <c r="B289" s="503" t="s">
        <v>5756</v>
      </c>
      <c r="C289" s="504">
        <v>168475.31</v>
      </c>
      <c r="P289" s="505"/>
    </row>
    <row r="290" spans="1:16" ht="15.75" customHeight="1">
      <c r="A290" s="502" t="s">
        <v>392</v>
      </c>
      <c r="B290" s="503" t="s">
        <v>5552</v>
      </c>
      <c r="C290" s="504">
        <v>168129.7</v>
      </c>
      <c r="P290" s="505"/>
    </row>
    <row r="291" spans="1:16" ht="15.75" customHeight="1">
      <c r="A291" s="502" t="s">
        <v>373</v>
      </c>
      <c r="B291" s="503" t="s">
        <v>5552</v>
      </c>
      <c r="C291" s="504">
        <v>167983.8</v>
      </c>
      <c r="P291" s="505"/>
    </row>
    <row r="292" spans="1:16" ht="15.75" customHeight="1">
      <c r="A292" s="502" t="s">
        <v>399</v>
      </c>
      <c r="B292" s="503" t="s">
        <v>5552</v>
      </c>
      <c r="C292" s="504">
        <v>166939.21</v>
      </c>
      <c r="P292" s="505"/>
    </row>
    <row r="293" spans="1:16" ht="15.75" customHeight="1">
      <c r="A293" s="502" t="s">
        <v>2298</v>
      </c>
      <c r="B293" s="503" t="s">
        <v>5618</v>
      </c>
      <c r="C293" s="504">
        <v>166930.32</v>
      </c>
      <c r="P293" s="505"/>
    </row>
    <row r="294" spans="1:16" ht="15.75" customHeight="1">
      <c r="A294" s="502" t="s">
        <v>1095</v>
      </c>
      <c r="B294" s="503" t="s">
        <v>5944</v>
      </c>
      <c r="C294" s="504">
        <v>164144.5</v>
      </c>
    </row>
    <row r="295" spans="1:16" ht="15.75" customHeight="1">
      <c r="A295" s="502" t="s">
        <v>1129</v>
      </c>
      <c r="B295" s="503" t="s">
        <v>5945</v>
      </c>
      <c r="C295" s="504">
        <v>163233.60999999999</v>
      </c>
    </row>
    <row r="296" spans="1:16" ht="15.75" customHeight="1">
      <c r="A296" s="502" t="s">
        <v>2896</v>
      </c>
      <c r="B296" s="503" t="s">
        <v>5934</v>
      </c>
      <c r="C296" s="504">
        <v>161729.76999999999</v>
      </c>
    </row>
    <row r="297" spans="1:16" ht="15.75" customHeight="1">
      <c r="A297" s="502" t="s">
        <v>2248</v>
      </c>
      <c r="B297" s="503" t="s">
        <v>5946</v>
      </c>
      <c r="C297" s="504">
        <v>161246.37</v>
      </c>
    </row>
    <row r="298" spans="1:16" ht="15.75" customHeight="1">
      <c r="A298" s="502" t="s">
        <v>1428</v>
      </c>
      <c r="B298" s="503" t="s">
        <v>5860</v>
      </c>
      <c r="C298" s="504">
        <v>161191.78</v>
      </c>
    </row>
    <row r="299" spans="1:16" ht="15.75" customHeight="1">
      <c r="A299" s="502" t="s">
        <v>1126</v>
      </c>
      <c r="B299" s="503" t="s">
        <v>5947</v>
      </c>
      <c r="C299" s="504">
        <v>156632.12</v>
      </c>
    </row>
    <row r="300" spans="1:16" ht="15.75" customHeight="1">
      <c r="A300" s="502" t="s">
        <v>1049</v>
      </c>
      <c r="B300" s="503" t="s">
        <v>5948</v>
      </c>
      <c r="C300" s="504">
        <v>154728.31</v>
      </c>
    </row>
    <row r="301" spans="1:16" ht="15.75" customHeight="1">
      <c r="A301" s="502" t="s">
        <v>2944</v>
      </c>
      <c r="B301" s="503" t="s">
        <v>5949</v>
      </c>
      <c r="C301" s="504">
        <v>152010.81</v>
      </c>
    </row>
    <row r="302" spans="1:16" ht="15.75" customHeight="1">
      <c r="A302" s="502" t="s">
        <v>2089</v>
      </c>
      <c r="B302" s="503" t="s">
        <v>5950</v>
      </c>
      <c r="C302" s="504">
        <v>151607.22</v>
      </c>
    </row>
    <row r="303" spans="1:16" ht="15.75" customHeight="1">
      <c r="A303" s="502" t="s">
        <v>1461</v>
      </c>
      <c r="B303" s="503" t="s">
        <v>5951</v>
      </c>
      <c r="C303" s="504">
        <v>149239.79</v>
      </c>
    </row>
    <row r="304" spans="1:16" ht="15.75" customHeight="1">
      <c r="A304" s="502" t="s">
        <v>1743</v>
      </c>
      <c r="B304" s="503" t="s">
        <v>5952</v>
      </c>
      <c r="C304" s="504">
        <v>148068.35999999999</v>
      </c>
    </row>
    <row r="305" spans="1:3" ht="15.75" customHeight="1">
      <c r="A305" s="502" t="s">
        <v>1935</v>
      </c>
      <c r="B305" s="503" t="s">
        <v>5582</v>
      </c>
      <c r="C305" s="504">
        <v>147052.45000000001</v>
      </c>
    </row>
    <row r="306" spans="1:3" ht="15.75" customHeight="1">
      <c r="A306" s="502" t="s">
        <v>338</v>
      </c>
      <c r="B306" s="503" t="s">
        <v>5953</v>
      </c>
      <c r="C306" s="504">
        <v>146981.99</v>
      </c>
    </row>
    <row r="307" spans="1:3" ht="15.75" customHeight="1">
      <c r="A307" s="502" t="s">
        <v>2152</v>
      </c>
      <c r="B307" s="503" t="s">
        <v>5954</v>
      </c>
      <c r="C307" s="504">
        <v>146012.42000000001</v>
      </c>
    </row>
    <row r="308" spans="1:3" ht="15.75" customHeight="1">
      <c r="A308" s="502" t="s">
        <v>311</v>
      </c>
      <c r="B308" s="503" t="s">
        <v>5884</v>
      </c>
      <c r="C308" s="504">
        <v>145926.12</v>
      </c>
    </row>
    <row r="309" spans="1:3" ht="15.75" customHeight="1">
      <c r="A309" s="502" t="s">
        <v>2454</v>
      </c>
      <c r="B309" s="503" t="s">
        <v>5955</v>
      </c>
      <c r="C309" s="504">
        <v>145551.23000000001</v>
      </c>
    </row>
    <row r="310" spans="1:3" ht="15.75" customHeight="1">
      <c r="A310" s="502" t="s">
        <v>2078</v>
      </c>
      <c r="B310" s="503" t="s">
        <v>5512</v>
      </c>
      <c r="C310" s="504">
        <v>145134.23000000001</v>
      </c>
    </row>
    <row r="311" spans="1:3" ht="15.75" customHeight="1">
      <c r="A311" s="502" t="s">
        <v>2700</v>
      </c>
      <c r="B311" s="503" t="s">
        <v>5956</v>
      </c>
      <c r="C311" s="504">
        <v>145062.62</v>
      </c>
    </row>
    <row r="312" spans="1:3" ht="15.75" customHeight="1">
      <c r="A312" s="502" t="s">
        <v>1982</v>
      </c>
      <c r="B312" s="503" t="s">
        <v>5550</v>
      </c>
      <c r="C312" s="504">
        <v>143509.54</v>
      </c>
    </row>
    <row r="313" spans="1:3" ht="15.75" customHeight="1">
      <c r="A313" s="502" t="s">
        <v>1180</v>
      </c>
      <c r="B313" s="503" t="s">
        <v>5772</v>
      </c>
      <c r="C313" s="504">
        <v>143446.38</v>
      </c>
    </row>
    <row r="314" spans="1:3" ht="15.75" customHeight="1">
      <c r="A314" s="502" t="s">
        <v>1008</v>
      </c>
      <c r="B314" s="503" t="s">
        <v>5957</v>
      </c>
      <c r="C314" s="504">
        <v>143325</v>
      </c>
    </row>
    <row r="315" spans="1:3" ht="15.75" customHeight="1">
      <c r="A315" s="502" t="s">
        <v>2727</v>
      </c>
      <c r="B315" s="503" t="s">
        <v>5958</v>
      </c>
      <c r="C315" s="504">
        <v>143249.03</v>
      </c>
    </row>
    <row r="316" spans="1:3" ht="15.75" customHeight="1">
      <c r="A316" s="502" t="s">
        <v>232</v>
      </c>
      <c r="B316" s="503" t="s">
        <v>5959</v>
      </c>
      <c r="C316" s="504">
        <v>143040.9</v>
      </c>
    </row>
    <row r="317" spans="1:3" ht="15.75" customHeight="1">
      <c r="A317" s="502" t="s">
        <v>2527</v>
      </c>
      <c r="B317" s="503" t="s">
        <v>5675</v>
      </c>
      <c r="C317" s="504">
        <v>142757.57</v>
      </c>
    </row>
    <row r="318" spans="1:3" ht="15.75" customHeight="1">
      <c r="A318" s="502" t="s">
        <v>2429</v>
      </c>
      <c r="B318" s="503" t="s">
        <v>5496</v>
      </c>
      <c r="C318" s="504">
        <v>142540.46</v>
      </c>
    </row>
    <row r="319" spans="1:3" ht="15.75" customHeight="1">
      <c r="A319" s="502" t="s">
        <v>1349</v>
      </c>
      <c r="B319" s="503" t="s">
        <v>5566</v>
      </c>
      <c r="C319" s="504">
        <v>141706.81</v>
      </c>
    </row>
    <row r="320" spans="1:3" ht="15.75" customHeight="1">
      <c r="A320" s="502" t="s">
        <v>2311</v>
      </c>
      <c r="B320" s="503" t="s">
        <v>5543</v>
      </c>
      <c r="C320" s="504">
        <v>141471.35999999999</v>
      </c>
    </row>
    <row r="321" spans="1:3" ht="15.75" customHeight="1">
      <c r="A321" s="502" t="s">
        <v>1958</v>
      </c>
      <c r="B321" s="503" t="s">
        <v>5838</v>
      </c>
      <c r="C321" s="504">
        <v>140377.37</v>
      </c>
    </row>
    <row r="322" spans="1:3" ht="15.75" customHeight="1">
      <c r="A322" s="502" t="s">
        <v>737</v>
      </c>
      <c r="B322" s="503" t="s">
        <v>5960</v>
      </c>
      <c r="C322" s="504">
        <v>139114.63</v>
      </c>
    </row>
    <row r="323" spans="1:3" ht="15.75" customHeight="1">
      <c r="A323" s="502" t="s">
        <v>2764</v>
      </c>
      <c r="B323" s="503" t="s">
        <v>5961</v>
      </c>
      <c r="C323" s="504">
        <v>138426.06</v>
      </c>
    </row>
    <row r="324" spans="1:3" ht="15.75" customHeight="1">
      <c r="A324" s="502" t="s">
        <v>2604</v>
      </c>
      <c r="B324" s="503" t="s">
        <v>5962</v>
      </c>
      <c r="C324" s="504">
        <v>135542.32</v>
      </c>
    </row>
    <row r="325" spans="1:3" ht="15.75" customHeight="1">
      <c r="A325" s="502" t="s">
        <v>493</v>
      </c>
      <c r="B325" s="503" t="s">
        <v>5484</v>
      </c>
      <c r="C325" s="504">
        <v>132166.5</v>
      </c>
    </row>
    <row r="326" spans="1:3" ht="15.75" customHeight="1">
      <c r="A326" s="502" t="s">
        <v>2284</v>
      </c>
      <c r="B326" s="503" t="s">
        <v>5963</v>
      </c>
      <c r="C326" s="504">
        <v>130306.27</v>
      </c>
    </row>
    <row r="327" spans="1:3" ht="15.75" customHeight="1">
      <c r="A327" s="502" t="s">
        <v>1177</v>
      </c>
      <c r="B327" s="503" t="s">
        <v>5772</v>
      </c>
      <c r="C327" s="504">
        <v>130235.59</v>
      </c>
    </row>
    <row r="328" spans="1:3" ht="15.75" customHeight="1">
      <c r="A328" s="502" t="s">
        <v>2159</v>
      </c>
      <c r="B328" s="503" t="s">
        <v>5964</v>
      </c>
      <c r="C328" s="504">
        <v>129962.03</v>
      </c>
    </row>
    <row r="329" spans="1:3" ht="15.75" customHeight="1">
      <c r="A329" s="502" t="s">
        <v>1121</v>
      </c>
      <c r="B329" s="503" t="s">
        <v>5854</v>
      </c>
      <c r="C329" s="504">
        <v>125528.45</v>
      </c>
    </row>
    <row r="330" spans="1:3" ht="15.75" customHeight="1">
      <c r="A330" s="502" t="s">
        <v>1613</v>
      </c>
      <c r="B330" s="503" t="s">
        <v>5965</v>
      </c>
      <c r="C330" s="504">
        <v>123340.2</v>
      </c>
    </row>
    <row r="331" spans="1:3" ht="15.75" customHeight="1">
      <c r="A331" s="502" t="s">
        <v>661</v>
      </c>
      <c r="B331" s="503" t="s">
        <v>5966</v>
      </c>
      <c r="C331" s="504">
        <v>122869.17</v>
      </c>
    </row>
    <row r="332" spans="1:3" ht="15.75" customHeight="1">
      <c r="A332" s="502" t="s">
        <v>1851</v>
      </c>
      <c r="B332" s="503" t="s">
        <v>5758</v>
      </c>
      <c r="C332" s="504">
        <v>122399.19</v>
      </c>
    </row>
    <row r="333" spans="1:3" ht="15.75" customHeight="1">
      <c r="A333" s="502" t="s">
        <v>535</v>
      </c>
      <c r="B333" s="503" t="s">
        <v>5967</v>
      </c>
      <c r="C333" s="504">
        <v>120365.56</v>
      </c>
    </row>
    <row r="334" spans="1:3" ht="15.75" customHeight="1">
      <c r="A334" s="502" t="s">
        <v>1567</v>
      </c>
      <c r="B334" s="503" t="s">
        <v>5514</v>
      </c>
      <c r="C334" s="504">
        <v>116967.95</v>
      </c>
    </row>
    <row r="335" spans="1:3" ht="15.75" customHeight="1">
      <c r="A335" s="502" t="s">
        <v>2375</v>
      </c>
      <c r="B335" s="503" t="s">
        <v>5588</v>
      </c>
      <c r="C335" s="504">
        <v>116107.43</v>
      </c>
    </row>
    <row r="336" spans="1:3" ht="15.75" customHeight="1">
      <c r="A336" s="502" t="s">
        <v>5968</v>
      </c>
      <c r="B336" s="503" t="s">
        <v>5969</v>
      </c>
      <c r="C336" s="504">
        <v>114707.44</v>
      </c>
    </row>
    <row r="337" spans="1:3" ht="15.75" customHeight="1">
      <c r="A337" s="502" t="s">
        <v>2350</v>
      </c>
      <c r="B337" s="503" t="s">
        <v>5750</v>
      </c>
      <c r="C337" s="504">
        <v>114068.85</v>
      </c>
    </row>
    <row r="338" spans="1:3" ht="15.75" customHeight="1">
      <c r="A338" s="502" t="s">
        <v>2660</v>
      </c>
      <c r="B338" s="503" t="s">
        <v>5922</v>
      </c>
      <c r="C338" s="504">
        <v>114005.52</v>
      </c>
    </row>
    <row r="339" spans="1:3" ht="15.75" customHeight="1">
      <c r="A339" s="502" t="s">
        <v>892</v>
      </c>
      <c r="B339" s="503" t="s">
        <v>5970</v>
      </c>
      <c r="C339" s="504">
        <v>113567.03999999999</v>
      </c>
    </row>
    <row r="340" spans="1:3" ht="15.75" customHeight="1">
      <c r="A340" s="502" t="s">
        <v>1796</v>
      </c>
      <c r="B340" s="503" t="s">
        <v>5569</v>
      </c>
      <c r="C340" s="504">
        <v>111782.25</v>
      </c>
    </row>
    <row r="341" spans="1:3" ht="15.75" customHeight="1">
      <c r="A341" s="502" t="s">
        <v>5971</v>
      </c>
      <c r="B341" s="503" t="s">
        <v>5972</v>
      </c>
      <c r="C341" s="504">
        <v>111740.93</v>
      </c>
    </row>
    <row r="342" spans="1:3" ht="15.75" customHeight="1">
      <c r="A342" s="502" t="s">
        <v>1026</v>
      </c>
      <c r="B342" s="503" t="s">
        <v>5973</v>
      </c>
      <c r="C342" s="504">
        <v>111106.72</v>
      </c>
    </row>
    <row r="343" spans="1:3" ht="15.75" customHeight="1">
      <c r="A343" s="502" t="s">
        <v>2836</v>
      </c>
      <c r="B343" s="503" t="s">
        <v>5524</v>
      </c>
      <c r="C343" s="504">
        <v>109708.81</v>
      </c>
    </row>
    <row r="344" spans="1:3" ht="15.75" customHeight="1">
      <c r="A344" s="502" t="s">
        <v>449</v>
      </c>
      <c r="B344" s="503" t="s">
        <v>5545</v>
      </c>
      <c r="C344" s="504">
        <v>109402.82</v>
      </c>
    </row>
    <row r="345" spans="1:3" ht="15.75" customHeight="1">
      <c r="A345" s="502" t="s">
        <v>2180</v>
      </c>
      <c r="B345" s="503" t="s">
        <v>5562</v>
      </c>
      <c r="C345" s="504">
        <v>108120.1</v>
      </c>
    </row>
    <row r="346" spans="1:3" ht="15.75" customHeight="1">
      <c r="A346" s="502" t="s">
        <v>1703</v>
      </c>
      <c r="B346" s="503" t="s">
        <v>5799</v>
      </c>
      <c r="C346" s="504">
        <v>107806.67</v>
      </c>
    </row>
    <row r="347" spans="1:3" ht="15.75" customHeight="1">
      <c r="A347" s="502" t="s">
        <v>2948</v>
      </c>
      <c r="B347" s="503" t="s">
        <v>5974</v>
      </c>
      <c r="C347" s="504">
        <v>106091.77</v>
      </c>
    </row>
    <row r="348" spans="1:3" ht="15.75" customHeight="1">
      <c r="A348" s="502" t="s">
        <v>1889</v>
      </c>
      <c r="B348" s="503" t="s">
        <v>5627</v>
      </c>
      <c r="C348" s="504">
        <v>105366.12</v>
      </c>
    </row>
    <row r="349" spans="1:3" ht="15.75" customHeight="1">
      <c r="A349" s="502" t="s">
        <v>323</v>
      </c>
      <c r="B349" s="503" t="s">
        <v>5953</v>
      </c>
      <c r="C349" s="504">
        <v>105242.08</v>
      </c>
    </row>
    <row r="350" spans="1:3" ht="15.75" customHeight="1">
      <c r="A350" s="502" t="s">
        <v>1195</v>
      </c>
      <c r="B350" s="503" t="s">
        <v>5975</v>
      </c>
      <c r="C350" s="504">
        <v>104711.33</v>
      </c>
    </row>
    <row r="351" spans="1:3" ht="15.75" customHeight="1">
      <c r="A351" s="502" t="s">
        <v>2506</v>
      </c>
      <c r="B351" s="503" t="s">
        <v>5756</v>
      </c>
      <c r="C351" s="504">
        <v>104327.19</v>
      </c>
    </row>
    <row r="352" spans="1:3" ht="15.75" customHeight="1">
      <c r="A352" s="502" t="s">
        <v>2614</v>
      </c>
      <c r="B352" s="503" t="s">
        <v>5892</v>
      </c>
      <c r="C352" s="504">
        <v>104219.11</v>
      </c>
    </row>
    <row r="353" spans="1:3" ht="15.75" customHeight="1">
      <c r="A353" s="502" t="s">
        <v>704</v>
      </c>
      <c r="B353" s="503" t="s">
        <v>5976</v>
      </c>
      <c r="C353" s="504">
        <v>104085.23</v>
      </c>
    </row>
    <row r="354" spans="1:3" ht="15.75" customHeight="1">
      <c r="A354" s="502" t="s">
        <v>86</v>
      </c>
      <c r="B354" s="503" t="s">
        <v>5735</v>
      </c>
      <c r="C354" s="504">
        <v>103211.27</v>
      </c>
    </row>
    <row r="355" spans="1:3" ht="15.75" customHeight="1">
      <c r="A355" s="502" t="s">
        <v>784</v>
      </c>
      <c r="B355" s="503" t="s">
        <v>5596</v>
      </c>
      <c r="C355" s="504">
        <v>102961.42</v>
      </c>
    </row>
    <row r="356" spans="1:3" ht="15.75" customHeight="1">
      <c r="A356" s="502" t="s">
        <v>267</v>
      </c>
      <c r="B356" s="503" t="s">
        <v>5977</v>
      </c>
      <c r="C356" s="504">
        <v>102939.94</v>
      </c>
    </row>
    <row r="357" spans="1:3" ht="15.75" customHeight="1">
      <c r="A357" s="502" t="s">
        <v>1681</v>
      </c>
      <c r="B357" s="503" t="s">
        <v>5612</v>
      </c>
      <c r="C357" s="504">
        <v>102397.4</v>
      </c>
    </row>
    <row r="358" spans="1:3" ht="15.75" customHeight="1">
      <c r="A358" s="502" t="s">
        <v>1192</v>
      </c>
      <c r="B358" s="503" t="s">
        <v>5978</v>
      </c>
      <c r="C358" s="504">
        <v>101364.88</v>
      </c>
    </row>
    <row r="359" spans="1:3" ht="15.75" customHeight="1">
      <c r="A359" s="502" t="s">
        <v>506</v>
      </c>
      <c r="B359" s="503" t="s">
        <v>5979</v>
      </c>
      <c r="C359" s="504">
        <v>100248.56</v>
      </c>
    </row>
    <row r="360" spans="1:3" ht="15.75" customHeight="1">
      <c r="A360" s="502" t="s">
        <v>408</v>
      </c>
      <c r="B360" s="503" t="s">
        <v>5552</v>
      </c>
      <c r="C360" s="504">
        <v>99330.17</v>
      </c>
    </row>
    <row r="361" spans="1:3" ht="15.75" customHeight="1">
      <c r="A361" s="502" t="s">
        <v>2801</v>
      </c>
      <c r="B361" s="503" t="s">
        <v>5680</v>
      </c>
      <c r="C361" s="504">
        <v>99081.48</v>
      </c>
    </row>
    <row r="362" spans="1:3" ht="15.75" customHeight="1">
      <c r="A362" s="502" t="s">
        <v>2217</v>
      </c>
      <c r="B362" s="503" t="s">
        <v>5980</v>
      </c>
      <c r="C362" s="504">
        <v>98039.24</v>
      </c>
    </row>
    <row r="363" spans="1:3" ht="15.75" customHeight="1">
      <c r="A363" s="502" t="s">
        <v>2146</v>
      </c>
      <c r="B363" s="503" t="s">
        <v>5981</v>
      </c>
      <c r="C363" s="504">
        <v>97392.66</v>
      </c>
    </row>
    <row r="364" spans="1:3" ht="15.75" customHeight="1">
      <c r="A364" s="502" t="s">
        <v>2739</v>
      </c>
      <c r="B364" s="503" t="s">
        <v>5730</v>
      </c>
      <c r="C364" s="504">
        <v>95350.78</v>
      </c>
    </row>
    <row r="365" spans="1:3" ht="15.75" customHeight="1">
      <c r="A365" s="502" t="s">
        <v>2796</v>
      </c>
      <c r="B365" s="503" t="s">
        <v>5982</v>
      </c>
      <c r="C365" s="504">
        <v>94579.29</v>
      </c>
    </row>
    <row r="366" spans="1:3" ht="15.75" customHeight="1">
      <c r="A366" s="502" t="s">
        <v>2488</v>
      </c>
      <c r="B366" s="503" t="s">
        <v>5983</v>
      </c>
      <c r="C366" s="504">
        <v>93295.5</v>
      </c>
    </row>
    <row r="367" spans="1:3" ht="15.75" customHeight="1">
      <c r="A367" s="502" t="s">
        <v>1081</v>
      </c>
      <c r="B367" s="503" t="s">
        <v>5984</v>
      </c>
      <c r="C367" s="504">
        <v>92335.22</v>
      </c>
    </row>
    <row r="368" spans="1:3" ht="15.75" customHeight="1">
      <c r="A368" s="502" t="s">
        <v>2177</v>
      </c>
      <c r="B368" s="503" t="s">
        <v>5985</v>
      </c>
      <c r="C368" s="504">
        <v>90517.08</v>
      </c>
    </row>
    <row r="369" spans="1:3" ht="15.75" customHeight="1">
      <c r="A369" s="502" t="s">
        <v>2819</v>
      </c>
      <c r="B369" s="503" t="s">
        <v>5835</v>
      </c>
      <c r="C369" s="504">
        <v>89583.21</v>
      </c>
    </row>
    <row r="370" spans="1:3" ht="15.75" customHeight="1">
      <c r="A370" s="502" t="s">
        <v>1739</v>
      </c>
      <c r="B370" s="503" t="s">
        <v>5986</v>
      </c>
      <c r="C370" s="504">
        <v>88059.9</v>
      </c>
    </row>
    <row r="371" spans="1:3" ht="15.75" customHeight="1">
      <c r="A371" s="502" t="s">
        <v>1556</v>
      </c>
      <c r="B371" s="503" t="s">
        <v>5514</v>
      </c>
      <c r="C371" s="504">
        <v>83904.94</v>
      </c>
    </row>
    <row r="372" spans="1:3" ht="15.75" customHeight="1">
      <c r="A372" s="502" t="s">
        <v>5987</v>
      </c>
      <c r="B372" s="503" t="s">
        <v>5552</v>
      </c>
      <c r="C372" s="504">
        <v>83172.37</v>
      </c>
    </row>
    <row r="373" spans="1:3" ht="15.75" customHeight="1">
      <c r="A373" s="502" t="s">
        <v>1043</v>
      </c>
      <c r="B373" s="503" t="s">
        <v>5948</v>
      </c>
      <c r="C373" s="504">
        <v>79912.52</v>
      </c>
    </row>
    <row r="374" spans="1:3" ht="15.75" customHeight="1">
      <c r="A374" s="502" t="s">
        <v>2549</v>
      </c>
      <c r="B374" s="503" t="s">
        <v>5578</v>
      </c>
      <c r="C374" s="504">
        <v>78649.89</v>
      </c>
    </row>
    <row r="375" spans="1:3" ht="15.75" customHeight="1">
      <c r="A375" s="502" t="s">
        <v>1636</v>
      </c>
      <c r="B375" s="503" t="s">
        <v>5988</v>
      </c>
      <c r="C375" s="504">
        <v>75568.990000000005</v>
      </c>
    </row>
    <row r="376" spans="1:3" ht="15.75" customHeight="1">
      <c r="A376" s="502" t="s">
        <v>1023</v>
      </c>
      <c r="B376" s="503" t="s">
        <v>5957</v>
      </c>
      <c r="C376" s="504">
        <v>74901.919999999998</v>
      </c>
    </row>
    <row r="377" spans="1:3" ht="15.75" customHeight="1">
      <c r="A377" s="502" t="s">
        <v>541</v>
      </c>
      <c r="B377" s="503" t="s">
        <v>5989</v>
      </c>
      <c r="C377" s="504">
        <v>74598.2</v>
      </c>
    </row>
    <row r="378" spans="1:3" ht="15.75" customHeight="1">
      <c r="A378" s="502" t="s">
        <v>2308</v>
      </c>
      <c r="B378" s="503" t="s">
        <v>5618</v>
      </c>
      <c r="C378" s="504">
        <v>74088.179999999993</v>
      </c>
    </row>
    <row r="379" spans="1:3" ht="15.75" customHeight="1">
      <c r="A379" s="502" t="s">
        <v>2804</v>
      </c>
      <c r="B379" s="503" t="s">
        <v>5680</v>
      </c>
      <c r="C379" s="504">
        <v>74063.62</v>
      </c>
    </row>
    <row r="380" spans="1:3" ht="15.75" customHeight="1">
      <c r="A380" s="502" t="s">
        <v>880</v>
      </c>
      <c r="B380" s="503" t="s">
        <v>5990</v>
      </c>
      <c r="C380" s="504">
        <v>73996.87</v>
      </c>
    </row>
    <row r="381" spans="1:3" ht="15.75" customHeight="1">
      <c r="A381" s="502" t="s">
        <v>1915</v>
      </c>
      <c r="B381" s="503" t="s">
        <v>5991</v>
      </c>
      <c r="C381" s="504">
        <v>69848.78</v>
      </c>
    </row>
    <row r="382" spans="1:3" ht="15.75" customHeight="1">
      <c r="A382" s="502" t="s">
        <v>2069</v>
      </c>
      <c r="B382" s="503" t="s">
        <v>5500</v>
      </c>
      <c r="C382" s="504">
        <v>67674.559999999998</v>
      </c>
    </row>
    <row r="383" spans="1:3" ht="15.75" customHeight="1">
      <c r="A383" s="502" t="s">
        <v>1046</v>
      </c>
      <c r="B383" s="503" t="s">
        <v>5948</v>
      </c>
      <c r="C383" s="504">
        <v>67057.740000000005</v>
      </c>
    </row>
    <row r="384" spans="1:3" ht="15.75" customHeight="1">
      <c r="A384" s="502" t="s">
        <v>518</v>
      </c>
      <c r="B384" s="503" t="s">
        <v>5482</v>
      </c>
      <c r="C384" s="504">
        <v>65985.69</v>
      </c>
    </row>
    <row r="385" spans="1:3" ht="15.75" customHeight="1">
      <c r="A385" s="502" t="s">
        <v>2721</v>
      </c>
      <c r="B385" s="503" t="s">
        <v>5992</v>
      </c>
      <c r="C385" s="504">
        <v>65908.27</v>
      </c>
    </row>
    <row r="386" spans="1:3" ht="15.75" customHeight="1">
      <c r="A386" s="502" t="s">
        <v>1147</v>
      </c>
      <c r="B386" s="503" t="s">
        <v>5993</v>
      </c>
      <c r="C386" s="504">
        <v>63906.04</v>
      </c>
    </row>
    <row r="387" spans="1:3" ht="15.75" customHeight="1">
      <c r="A387" s="502" t="s">
        <v>1517</v>
      </c>
      <c r="B387" s="503" t="s">
        <v>5994</v>
      </c>
      <c r="C387" s="504">
        <v>61198.41</v>
      </c>
    </row>
    <row r="388" spans="1:3" ht="15.75" customHeight="1">
      <c r="A388" s="502" t="s">
        <v>912</v>
      </c>
      <c r="B388" s="503" t="s">
        <v>5672</v>
      </c>
      <c r="C388" s="504">
        <v>60609.69</v>
      </c>
    </row>
    <row r="389" spans="1:3" ht="15.75" customHeight="1">
      <c r="A389" s="502" t="s">
        <v>723</v>
      </c>
      <c r="B389" s="503" t="s">
        <v>5995</v>
      </c>
      <c r="C389" s="504">
        <v>60225.77</v>
      </c>
    </row>
    <row r="390" spans="1:3" ht="15.75" customHeight="1">
      <c r="A390" s="502" t="s">
        <v>1143</v>
      </c>
      <c r="B390" s="503" t="s">
        <v>5993</v>
      </c>
      <c r="C390" s="504">
        <v>60107.3</v>
      </c>
    </row>
    <row r="391" spans="1:3" ht="15.75" customHeight="1">
      <c r="A391" s="502" t="s">
        <v>2414</v>
      </c>
      <c r="B391" s="503" t="s">
        <v>5733</v>
      </c>
      <c r="C391" s="504">
        <v>59644.959999999999</v>
      </c>
    </row>
    <row r="392" spans="1:3" ht="15.75" customHeight="1">
      <c r="A392" s="502" t="s">
        <v>1263</v>
      </c>
      <c r="B392" s="503" t="s">
        <v>5696</v>
      </c>
      <c r="C392" s="504">
        <v>59502</v>
      </c>
    </row>
    <row r="393" spans="1:3" ht="15.75" customHeight="1">
      <c r="A393" s="502" t="s">
        <v>2576</v>
      </c>
      <c r="B393" s="503" t="s">
        <v>5638</v>
      </c>
      <c r="C393" s="504">
        <v>59324.29</v>
      </c>
    </row>
    <row r="394" spans="1:3" ht="15.75" customHeight="1">
      <c r="A394" s="502" t="s">
        <v>1901</v>
      </c>
      <c r="B394" s="503" t="s">
        <v>5996</v>
      </c>
      <c r="C394" s="504">
        <v>58869.7</v>
      </c>
    </row>
    <row r="395" spans="1:3" ht="15.75" customHeight="1">
      <c r="A395" s="502" t="s">
        <v>2650</v>
      </c>
      <c r="B395" s="503" t="s">
        <v>5997</v>
      </c>
      <c r="C395" s="504">
        <v>58472.54</v>
      </c>
    </row>
    <row r="396" spans="1:3" ht="15.75" customHeight="1">
      <c r="A396" s="502" t="s">
        <v>2754</v>
      </c>
      <c r="B396" s="503" t="s">
        <v>5998</v>
      </c>
      <c r="C396" s="504">
        <v>56429.67</v>
      </c>
    </row>
    <row r="397" spans="1:3" ht="15.75" customHeight="1">
      <c r="A397" s="502" t="s">
        <v>654</v>
      </c>
      <c r="B397" s="503" t="s">
        <v>5999</v>
      </c>
      <c r="C397" s="504">
        <v>54829.53</v>
      </c>
    </row>
    <row r="398" spans="1:3" ht="15.75" customHeight="1">
      <c r="A398" s="502" t="s">
        <v>1034</v>
      </c>
      <c r="B398" s="503" t="s">
        <v>6000</v>
      </c>
      <c r="C398" s="504">
        <v>53683.16</v>
      </c>
    </row>
    <row r="399" spans="1:3" ht="15.75" customHeight="1">
      <c r="A399" s="502" t="s">
        <v>1480</v>
      </c>
      <c r="B399" s="503" t="s">
        <v>5720</v>
      </c>
      <c r="C399" s="504">
        <v>53309.45</v>
      </c>
    </row>
    <row r="400" spans="1:3" ht="15.75" customHeight="1">
      <c r="A400" s="502" t="s">
        <v>961</v>
      </c>
      <c r="B400" s="503" t="s">
        <v>6001</v>
      </c>
      <c r="C400" s="504">
        <v>52953.24</v>
      </c>
    </row>
    <row r="401" spans="1:3" ht="15.75" customHeight="1">
      <c r="A401" s="502" t="s">
        <v>741</v>
      </c>
      <c r="B401" s="503" t="s">
        <v>6002</v>
      </c>
      <c r="C401" s="504">
        <v>52836.05</v>
      </c>
    </row>
    <row r="402" spans="1:3" ht="15.75" customHeight="1">
      <c r="A402" s="502" t="s">
        <v>1395</v>
      </c>
      <c r="B402" s="503" t="s">
        <v>5557</v>
      </c>
      <c r="C402" s="504">
        <v>52205.4</v>
      </c>
    </row>
    <row r="403" spans="1:3" ht="15.75" customHeight="1">
      <c r="A403" s="502" t="s">
        <v>995</v>
      </c>
      <c r="B403" s="503" t="s">
        <v>6003</v>
      </c>
      <c r="C403" s="504">
        <v>52000</v>
      </c>
    </row>
    <row r="404" spans="1:3" ht="15.75" customHeight="1">
      <c r="A404" s="502" t="s">
        <v>2262</v>
      </c>
      <c r="B404" s="503" t="s">
        <v>6004</v>
      </c>
      <c r="C404" s="504">
        <v>51224.22</v>
      </c>
    </row>
    <row r="405" spans="1:3" ht="15.75" customHeight="1">
      <c r="A405" s="502" t="s">
        <v>630</v>
      </c>
      <c r="B405" s="503" t="s">
        <v>5498</v>
      </c>
      <c r="C405" s="504">
        <v>50941.46</v>
      </c>
    </row>
    <row r="406" spans="1:3" ht="15.75" customHeight="1">
      <c r="A406" s="502" t="s">
        <v>2853</v>
      </c>
      <c r="B406" s="503" t="s">
        <v>6005</v>
      </c>
      <c r="C406" s="504">
        <v>50736.32</v>
      </c>
    </row>
    <row r="407" spans="1:3" ht="15.75" customHeight="1">
      <c r="A407" s="502" t="s">
        <v>6006</v>
      </c>
      <c r="B407" s="503" t="s">
        <v>5588</v>
      </c>
      <c r="C407" s="504">
        <v>49452.49</v>
      </c>
    </row>
    <row r="408" spans="1:3" ht="15.75" customHeight="1">
      <c r="A408" s="502" t="s">
        <v>2427</v>
      </c>
      <c r="B408" s="503" t="s">
        <v>5496</v>
      </c>
      <c r="C408" s="504">
        <v>47376.56</v>
      </c>
    </row>
    <row r="409" spans="1:3" ht="15.75" customHeight="1">
      <c r="A409" s="502" t="s">
        <v>1735</v>
      </c>
      <c r="B409" s="503" t="s">
        <v>5986</v>
      </c>
      <c r="C409" s="504">
        <v>46404.69</v>
      </c>
    </row>
    <row r="410" spans="1:3" ht="15.75" customHeight="1">
      <c r="A410" s="502" t="s">
        <v>1266</v>
      </c>
      <c r="B410" s="503" t="s">
        <v>6007</v>
      </c>
      <c r="C410" s="504">
        <v>45331.6</v>
      </c>
    </row>
    <row r="411" spans="1:3" ht="15.75" customHeight="1">
      <c r="A411" s="502" t="s">
        <v>789</v>
      </c>
      <c r="B411" s="503" t="s">
        <v>5596</v>
      </c>
      <c r="C411" s="504">
        <v>45162.57</v>
      </c>
    </row>
    <row r="412" spans="1:3" ht="15.75" customHeight="1">
      <c r="A412" s="502" t="s">
        <v>608</v>
      </c>
      <c r="B412" s="503" t="s">
        <v>6008</v>
      </c>
      <c r="C412" s="504">
        <v>44749.88</v>
      </c>
    </row>
    <row r="413" spans="1:3" ht="15.75" customHeight="1">
      <c r="A413" s="502" t="s">
        <v>2127</v>
      </c>
      <c r="B413" s="503" t="s">
        <v>5704</v>
      </c>
      <c r="C413" s="504">
        <v>44048.54</v>
      </c>
    </row>
    <row r="414" spans="1:3" ht="15.75" customHeight="1">
      <c r="A414" s="502" t="s">
        <v>6009</v>
      </c>
      <c r="B414" s="503" t="s">
        <v>5957</v>
      </c>
      <c r="C414" s="504">
        <v>43098.7</v>
      </c>
    </row>
    <row r="415" spans="1:3" ht="15.75" customHeight="1">
      <c r="A415" s="502" t="s">
        <v>467</v>
      </c>
      <c r="B415" s="503" t="s">
        <v>6010</v>
      </c>
      <c r="C415" s="504">
        <v>40479.49</v>
      </c>
    </row>
    <row r="416" spans="1:3" ht="15.75" customHeight="1">
      <c r="A416" s="502" t="s">
        <v>2565</v>
      </c>
      <c r="B416" s="503" t="s">
        <v>5638</v>
      </c>
      <c r="C416" s="504">
        <v>40363.360000000001</v>
      </c>
    </row>
    <row r="417" spans="1:3" ht="15.75" customHeight="1">
      <c r="A417" s="502" t="s">
        <v>1693</v>
      </c>
      <c r="B417" s="503" t="s">
        <v>5538</v>
      </c>
      <c r="C417" s="504">
        <v>38664.49</v>
      </c>
    </row>
    <row r="418" spans="1:3" ht="15.75" customHeight="1">
      <c r="A418" s="502" t="s">
        <v>484</v>
      </c>
      <c r="B418" s="503" t="s">
        <v>6011</v>
      </c>
      <c r="C418" s="504">
        <v>35466.81</v>
      </c>
    </row>
    <row r="419" spans="1:3" ht="15.75" customHeight="1">
      <c r="A419" s="502" t="s">
        <v>2071</v>
      </c>
      <c r="B419" s="503" t="s">
        <v>6012</v>
      </c>
      <c r="C419" s="504">
        <v>35382.15</v>
      </c>
    </row>
    <row r="420" spans="1:3" ht="15.75" customHeight="1">
      <c r="A420" s="502" t="s">
        <v>870</v>
      </c>
      <c r="B420" s="503" t="s">
        <v>5490</v>
      </c>
      <c r="C420" s="504">
        <v>35185.43</v>
      </c>
    </row>
    <row r="421" spans="1:3" ht="15.75" customHeight="1">
      <c r="A421" s="502" t="s">
        <v>2644</v>
      </c>
      <c r="B421" s="503" t="s">
        <v>6013</v>
      </c>
      <c r="C421" s="504">
        <v>34776.32</v>
      </c>
    </row>
    <row r="422" spans="1:3" ht="15.75" customHeight="1">
      <c r="A422" s="502" t="s">
        <v>456</v>
      </c>
      <c r="B422" s="503" t="s">
        <v>5654</v>
      </c>
      <c r="C422" s="504">
        <v>32847.74</v>
      </c>
    </row>
    <row r="423" spans="1:3" ht="15.75" customHeight="1">
      <c r="A423" s="502" t="s">
        <v>6014</v>
      </c>
      <c r="B423" s="503" t="s">
        <v>6015</v>
      </c>
      <c r="C423" s="504">
        <v>32732.240000000002</v>
      </c>
    </row>
    <row r="424" spans="1:3" ht="15.75" customHeight="1">
      <c r="A424" s="502" t="s">
        <v>6016</v>
      </c>
      <c r="B424" s="503" t="s">
        <v>6017</v>
      </c>
      <c r="C424" s="504">
        <v>32535.83</v>
      </c>
    </row>
    <row r="425" spans="1:3" ht="15.75" customHeight="1">
      <c r="A425" s="502" t="s">
        <v>811</v>
      </c>
      <c r="B425" s="503" t="s">
        <v>5815</v>
      </c>
      <c r="C425" s="504">
        <v>31607.599999999999</v>
      </c>
    </row>
    <row r="426" spans="1:3" ht="15.75" customHeight="1">
      <c r="A426" s="502" t="s">
        <v>632</v>
      </c>
      <c r="B426" s="503" t="s">
        <v>5498</v>
      </c>
      <c r="C426" s="504">
        <v>30613.84</v>
      </c>
    </row>
    <row r="427" spans="1:3" ht="15.75" customHeight="1">
      <c r="A427" s="502" t="s">
        <v>1304</v>
      </c>
      <c r="B427" s="503" t="s">
        <v>6018</v>
      </c>
      <c r="C427" s="504">
        <v>30602.36</v>
      </c>
    </row>
    <row r="428" spans="1:3" ht="15.75" customHeight="1">
      <c r="A428" s="502" t="s">
        <v>1627</v>
      </c>
      <c r="B428" s="503" t="s">
        <v>6019</v>
      </c>
      <c r="C428" s="504">
        <v>30601.38</v>
      </c>
    </row>
    <row r="429" spans="1:3" ht="15.75" customHeight="1">
      <c r="A429" s="502" t="s">
        <v>353</v>
      </c>
      <c r="B429" s="503" t="s">
        <v>6020</v>
      </c>
      <c r="C429" s="504">
        <v>30261.08</v>
      </c>
    </row>
    <row r="430" spans="1:3" ht="15.75" customHeight="1">
      <c r="A430" s="502" t="s">
        <v>883</v>
      </c>
      <c r="B430" s="503" t="s">
        <v>6021</v>
      </c>
      <c r="C430" s="504">
        <v>29584.05</v>
      </c>
    </row>
    <row r="431" spans="1:3" ht="15.75" customHeight="1">
      <c r="A431" s="502" t="s">
        <v>2092</v>
      </c>
      <c r="B431" s="503" t="s">
        <v>5950</v>
      </c>
      <c r="C431" s="504">
        <v>29156.81</v>
      </c>
    </row>
    <row r="432" spans="1:3" ht="15.75" customHeight="1">
      <c r="A432" s="502" t="s">
        <v>1422</v>
      </c>
      <c r="B432" s="503" t="s">
        <v>6022</v>
      </c>
      <c r="C432" s="504">
        <v>28434.27</v>
      </c>
    </row>
    <row r="433" spans="1:3" ht="15.75" customHeight="1">
      <c r="A433" s="502" t="s">
        <v>224</v>
      </c>
      <c r="B433" s="503" t="s">
        <v>5959</v>
      </c>
      <c r="C433" s="504">
        <v>28301.47</v>
      </c>
    </row>
    <row r="434" spans="1:3" ht="15.75" customHeight="1">
      <c r="A434" s="502" t="s">
        <v>2367</v>
      </c>
      <c r="B434" s="503" t="s">
        <v>5588</v>
      </c>
      <c r="C434" s="504">
        <v>27601.8</v>
      </c>
    </row>
    <row r="435" spans="1:3" ht="15.75" customHeight="1">
      <c r="A435" s="502" t="s">
        <v>1435</v>
      </c>
      <c r="B435" s="503" t="s">
        <v>5849</v>
      </c>
      <c r="C435" s="504">
        <v>25968.38</v>
      </c>
    </row>
    <row r="436" spans="1:3" ht="15.75" customHeight="1">
      <c r="A436" s="502" t="s">
        <v>920</v>
      </c>
      <c r="B436" s="503" t="s">
        <v>5672</v>
      </c>
      <c r="C436" s="504">
        <v>25911.31</v>
      </c>
    </row>
    <row r="437" spans="1:3" ht="15.75" customHeight="1">
      <c r="A437" s="502" t="s">
        <v>1443</v>
      </c>
      <c r="B437" s="503" t="s">
        <v>6023</v>
      </c>
      <c r="C437" s="504">
        <v>25568.720000000001</v>
      </c>
    </row>
    <row r="438" spans="1:3" ht="15.75" customHeight="1">
      <c r="A438" s="502" t="s">
        <v>1508</v>
      </c>
      <c r="B438" s="503" t="s">
        <v>6024</v>
      </c>
      <c r="C438" s="504">
        <v>24946.61</v>
      </c>
    </row>
    <row r="439" spans="1:3" ht="15.75" customHeight="1">
      <c r="A439" s="502" t="s">
        <v>917</v>
      </c>
      <c r="B439" s="503" t="s">
        <v>5672</v>
      </c>
      <c r="C439" s="504">
        <v>24941.19</v>
      </c>
    </row>
    <row r="440" spans="1:3" ht="15.75" customHeight="1">
      <c r="A440" s="502" t="s">
        <v>1235</v>
      </c>
      <c r="B440" s="503" t="s">
        <v>6025</v>
      </c>
      <c r="C440" s="504">
        <v>24837.19</v>
      </c>
    </row>
    <row r="441" spans="1:3" ht="15.75" customHeight="1">
      <c r="A441" s="502" t="s">
        <v>6026</v>
      </c>
      <c r="B441" s="503" t="s">
        <v>5720</v>
      </c>
      <c r="C441" s="504">
        <v>24512.55</v>
      </c>
    </row>
    <row r="442" spans="1:3" ht="15.75" customHeight="1">
      <c r="A442" s="502" t="s">
        <v>2490</v>
      </c>
      <c r="B442" s="503" t="s">
        <v>6027</v>
      </c>
      <c r="C442" s="504">
        <v>21990.18</v>
      </c>
    </row>
    <row r="443" spans="1:3" ht="15.75" customHeight="1">
      <c r="A443" s="502" t="s">
        <v>1876</v>
      </c>
      <c r="B443" s="503" t="s">
        <v>5627</v>
      </c>
      <c r="C443" s="504">
        <v>20795.560000000001</v>
      </c>
    </row>
    <row r="444" spans="1:3" ht="15.75" customHeight="1">
      <c r="A444" s="502" t="s">
        <v>2693</v>
      </c>
      <c r="B444" s="503" t="s">
        <v>6028</v>
      </c>
      <c r="C444" s="504">
        <v>20126.61</v>
      </c>
    </row>
    <row r="445" spans="1:3" ht="15.75" customHeight="1">
      <c r="A445" s="502" t="s">
        <v>589</v>
      </c>
      <c r="B445" s="503" t="s">
        <v>6029</v>
      </c>
      <c r="C445" s="504">
        <v>18517.16</v>
      </c>
    </row>
    <row r="446" spans="1:3" ht="15.75" customHeight="1">
      <c r="A446" s="502" t="s">
        <v>1184</v>
      </c>
      <c r="B446" s="503" t="s">
        <v>5772</v>
      </c>
      <c r="C446" s="504">
        <v>17577.689999999999</v>
      </c>
    </row>
    <row r="447" spans="1:3" ht="15.75" customHeight="1">
      <c r="A447" s="502" t="s">
        <v>2100</v>
      </c>
      <c r="B447" s="503" t="s">
        <v>5889</v>
      </c>
      <c r="C447" s="504">
        <v>15340.86</v>
      </c>
    </row>
    <row r="448" spans="1:3" ht="15.75" customHeight="1">
      <c r="A448" s="502" t="s">
        <v>1248</v>
      </c>
      <c r="B448" s="503" t="s">
        <v>6025</v>
      </c>
      <c r="C448" s="504">
        <v>15274.43</v>
      </c>
    </row>
    <row r="449" spans="1:3" ht="15.75" customHeight="1">
      <c r="A449" s="502" t="s">
        <v>611</v>
      </c>
      <c r="B449" s="503" t="s">
        <v>6008</v>
      </c>
      <c r="C449" s="504">
        <v>15168.74</v>
      </c>
    </row>
    <row r="450" spans="1:3" ht="15.75" customHeight="1">
      <c r="A450" s="502" t="s">
        <v>729</v>
      </c>
      <c r="B450" s="503" t="s">
        <v>5774</v>
      </c>
      <c r="C450" s="504">
        <v>13315.33</v>
      </c>
    </row>
    <row r="451" spans="1:3" ht="15.75" customHeight="1">
      <c r="A451" s="502" t="s">
        <v>556</v>
      </c>
      <c r="B451" s="503" t="s">
        <v>5843</v>
      </c>
      <c r="C451" s="504">
        <v>12690.63</v>
      </c>
    </row>
    <row r="452" spans="1:3" ht="15.75" customHeight="1">
      <c r="A452" s="502" t="s">
        <v>1624</v>
      </c>
      <c r="B452" s="503" t="s">
        <v>6030</v>
      </c>
      <c r="C452" s="504">
        <v>12483.31</v>
      </c>
    </row>
    <row r="453" spans="1:3" ht="15.75" customHeight="1">
      <c r="A453" s="502" t="s">
        <v>599</v>
      </c>
      <c r="B453" s="503" t="s">
        <v>6031</v>
      </c>
      <c r="C453" s="504">
        <v>12337.58</v>
      </c>
    </row>
    <row r="454" spans="1:3" ht="15.75" customHeight="1">
      <c r="A454" s="502" t="s">
        <v>1856</v>
      </c>
      <c r="B454" s="503" t="s">
        <v>6032</v>
      </c>
      <c r="C454" s="504">
        <v>12121.26</v>
      </c>
    </row>
    <row r="455" spans="1:3" ht="15.75" customHeight="1">
      <c r="A455" s="502" t="s">
        <v>2123</v>
      </c>
      <c r="B455" s="503" t="s">
        <v>5704</v>
      </c>
      <c r="C455" s="504">
        <v>11395.51</v>
      </c>
    </row>
    <row r="456" spans="1:3" ht="15.75" customHeight="1">
      <c r="A456" s="502" t="s">
        <v>1883</v>
      </c>
      <c r="B456" s="503" t="s">
        <v>5627</v>
      </c>
      <c r="C456" s="504">
        <v>10513.92</v>
      </c>
    </row>
    <row r="457" spans="1:3" ht="15.75" customHeight="1">
      <c r="A457" s="502" t="s">
        <v>1834</v>
      </c>
      <c r="B457" s="503" t="s">
        <v>5758</v>
      </c>
      <c r="C457" s="504">
        <v>10361.120000000001</v>
      </c>
    </row>
    <row r="458" spans="1:3" ht="15.75" customHeight="1">
      <c r="A458" s="502" t="s">
        <v>797</v>
      </c>
      <c r="B458" s="503" t="s">
        <v>6033</v>
      </c>
      <c r="C458" s="504">
        <v>9516.81</v>
      </c>
    </row>
    <row r="459" spans="1:3" ht="15.75" customHeight="1">
      <c r="A459" s="502" t="s">
        <v>6034</v>
      </c>
      <c r="B459" s="503" t="s">
        <v>6035</v>
      </c>
      <c r="C459" s="504">
        <v>8925.9599999999991</v>
      </c>
    </row>
    <row r="460" spans="1:3" ht="15.75" customHeight="1">
      <c r="A460" s="502" t="s">
        <v>6036</v>
      </c>
      <c r="B460" s="503" t="s">
        <v>5510</v>
      </c>
      <c r="C460" s="504">
        <v>8500.09</v>
      </c>
    </row>
    <row r="461" spans="1:3" ht="15.75" customHeight="1">
      <c r="A461" s="502" t="s">
        <v>2857</v>
      </c>
      <c r="B461" s="503" t="s">
        <v>6005</v>
      </c>
      <c r="C461" s="504">
        <v>7815.64</v>
      </c>
    </row>
    <row r="462" spans="1:3" ht="15.75" customHeight="1">
      <c r="A462" s="502" t="s">
        <v>563</v>
      </c>
      <c r="B462" s="503" t="s">
        <v>5843</v>
      </c>
      <c r="C462" s="504">
        <v>7664.07</v>
      </c>
    </row>
    <row r="463" spans="1:3" ht="15.75" customHeight="1">
      <c r="A463" s="502" t="s">
        <v>2657</v>
      </c>
      <c r="B463" s="503" t="s">
        <v>5922</v>
      </c>
      <c r="C463" s="504">
        <v>7403.87</v>
      </c>
    </row>
    <row r="464" spans="1:3" ht="15.75" customHeight="1">
      <c r="A464" s="502" t="s">
        <v>2748</v>
      </c>
      <c r="B464" s="503" t="s">
        <v>6037</v>
      </c>
      <c r="C464" s="504">
        <v>7211.11</v>
      </c>
    </row>
    <row r="465" spans="1:3" ht="15.75" customHeight="1">
      <c r="A465" s="502" t="s">
        <v>1750</v>
      </c>
      <c r="B465" s="503" t="s">
        <v>6038</v>
      </c>
      <c r="C465" s="504">
        <v>6571.37</v>
      </c>
    </row>
    <row r="466" spans="1:3" ht="15.75" customHeight="1">
      <c r="A466" s="502" t="s">
        <v>2463</v>
      </c>
      <c r="B466" s="503" t="s">
        <v>6039</v>
      </c>
      <c r="C466" s="504">
        <v>6394.03</v>
      </c>
    </row>
    <row r="467" spans="1:3" ht="15.75" customHeight="1">
      <c r="A467" s="502" t="s">
        <v>6040</v>
      </c>
      <c r="B467" s="503" t="s">
        <v>5519</v>
      </c>
      <c r="C467" s="504">
        <v>5857.06</v>
      </c>
    </row>
    <row r="468" spans="1:3" ht="15.75" customHeight="1">
      <c r="A468" s="502" t="s">
        <v>6041</v>
      </c>
      <c r="B468" s="503" t="s">
        <v>6042</v>
      </c>
      <c r="C468" s="504">
        <v>5668.16</v>
      </c>
    </row>
    <row r="469" spans="1:3" ht="15.75" customHeight="1">
      <c r="A469" s="502" t="s">
        <v>748</v>
      </c>
      <c r="B469" s="503" t="s">
        <v>6002</v>
      </c>
      <c r="C469" s="504">
        <v>5580.49</v>
      </c>
    </row>
    <row r="470" spans="1:3" ht="15.75" customHeight="1">
      <c r="A470" s="502" t="s">
        <v>249</v>
      </c>
      <c r="B470" s="503" t="s">
        <v>6043</v>
      </c>
      <c r="C470" s="504">
        <v>5374.78</v>
      </c>
    </row>
    <row r="471" spans="1:3" ht="15.75" customHeight="1">
      <c r="A471" s="502" t="s">
        <v>2335</v>
      </c>
      <c r="B471" s="503" t="s">
        <v>5750</v>
      </c>
      <c r="C471" s="504">
        <v>5343.55</v>
      </c>
    </row>
    <row r="472" spans="1:3" ht="15.75" customHeight="1">
      <c r="A472" s="502" t="s">
        <v>6044</v>
      </c>
      <c r="B472" s="503" t="s">
        <v>6045</v>
      </c>
      <c r="C472" s="504">
        <v>5170.68</v>
      </c>
    </row>
    <row r="473" spans="1:3" ht="15.75" customHeight="1">
      <c r="A473" s="502" t="s">
        <v>436</v>
      </c>
      <c r="B473" s="503" t="s">
        <v>5545</v>
      </c>
      <c r="C473" s="504">
        <v>5029.49</v>
      </c>
    </row>
    <row r="474" spans="1:3" ht="15.75" customHeight="1">
      <c r="A474" s="502" t="s">
        <v>619</v>
      </c>
      <c r="B474" s="503" t="s">
        <v>5498</v>
      </c>
      <c r="C474" s="504">
        <v>5024.2299999999996</v>
      </c>
    </row>
    <row r="475" spans="1:3" ht="15.75" customHeight="1">
      <c r="A475" s="502" t="s">
        <v>6046</v>
      </c>
      <c r="B475" s="503" t="s">
        <v>6047</v>
      </c>
      <c r="C475" s="504">
        <v>4964.9799999999996</v>
      </c>
    </row>
    <row r="476" spans="1:3" ht="15.75" customHeight="1">
      <c r="A476" s="502" t="s">
        <v>1447</v>
      </c>
      <c r="B476" s="503" t="s">
        <v>6048</v>
      </c>
      <c r="C476" s="504">
        <v>4963.74</v>
      </c>
    </row>
    <row r="477" spans="1:3" ht="15.75" customHeight="1">
      <c r="A477" s="502" t="s">
        <v>6049</v>
      </c>
      <c r="B477" s="503" t="s">
        <v>6032</v>
      </c>
      <c r="C477" s="504">
        <v>4756.82</v>
      </c>
    </row>
    <row r="478" spans="1:3" ht="15.75" customHeight="1">
      <c r="A478" s="502" t="s">
        <v>2236</v>
      </c>
      <c r="B478" s="503" t="s">
        <v>6050</v>
      </c>
      <c r="C478" s="504">
        <v>4378.09</v>
      </c>
    </row>
    <row r="479" spans="1:3" ht="15.75" customHeight="1">
      <c r="A479" s="502" t="s">
        <v>453</v>
      </c>
      <c r="B479" s="503" t="s">
        <v>5654</v>
      </c>
      <c r="C479" s="504">
        <v>4298.88</v>
      </c>
    </row>
    <row r="480" spans="1:3" ht="15.75" customHeight="1">
      <c r="A480" s="502" t="s">
        <v>1356</v>
      </c>
      <c r="B480" s="503" t="s">
        <v>5566</v>
      </c>
      <c r="C480" s="504">
        <v>4292</v>
      </c>
    </row>
    <row r="481" spans="1:3" ht="15.75" customHeight="1">
      <c r="A481" s="502" t="s">
        <v>6051</v>
      </c>
      <c r="B481" s="503" t="s">
        <v>5690</v>
      </c>
      <c r="C481" s="504">
        <v>4240.97</v>
      </c>
    </row>
    <row r="482" spans="1:3" ht="15.75" customHeight="1">
      <c r="A482" s="502" t="s">
        <v>915</v>
      </c>
      <c r="B482" s="503" t="s">
        <v>5672</v>
      </c>
      <c r="C482" s="504">
        <v>4154.1400000000003</v>
      </c>
    </row>
    <row r="483" spans="1:3" ht="15.75" customHeight="1">
      <c r="A483" s="502" t="s">
        <v>1866</v>
      </c>
      <c r="B483" s="503" t="s">
        <v>5627</v>
      </c>
      <c r="C483" s="504">
        <v>3809.51</v>
      </c>
    </row>
    <row r="484" spans="1:3" ht="15.75" customHeight="1">
      <c r="A484" s="502" t="s">
        <v>6052</v>
      </c>
      <c r="B484" s="503" t="s">
        <v>5588</v>
      </c>
      <c r="C484" s="504">
        <v>3518.75</v>
      </c>
    </row>
    <row r="485" spans="1:3" ht="15.75" customHeight="1">
      <c r="A485" s="502" t="s">
        <v>2398</v>
      </c>
      <c r="B485" s="503" t="s">
        <v>6053</v>
      </c>
      <c r="C485" s="504">
        <v>3206.13</v>
      </c>
    </row>
    <row r="486" spans="1:3" ht="15.75" customHeight="1">
      <c r="A486" s="502" t="s">
        <v>6054</v>
      </c>
      <c r="B486" s="503" t="s">
        <v>5571</v>
      </c>
      <c r="C486" s="504">
        <v>3010.6</v>
      </c>
    </row>
    <row r="487" spans="1:3" ht="15.75" customHeight="1">
      <c r="A487" s="502" t="s">
        <v>1898</v>
      </c>
      <c r="B487" s="503" t="s">
        <v>6055</v>
      </c>
      <c r="C487" s="504">
        <v>2475.4299999999998</v>
      </c>
    </row>
    <row r="488" spans="1:3" ht="15.75" customHeight="1">
      <c r="A488" s="502" t="s">
        <v>2778</v>
      </c>
      <c r="B488" s="503" t="s">
        <v>6056</v>
      </c>
      <c r="C488" s="504">
        <v>2224.16</v>
      </c>
    </row>
    <row r="489" spans="1:3" ht="15.75" customHeight="1">
      <c r="A489" s="502" t="s">
        <v>2439</v>
      </c>
      <c r="B489" s="503" t="s">
        <v>5496</v>
      </c>
      <c r="C489" s="504">
        <v>2221.44</v>
      </c>
    </row>
    <row r="490" spans="1:3" ht="15.75" customHeight="1">
      <c r="A490" s="502" t="s">
        <v>2908</v>
      </c>
      <c r="B490" s="503" t="s">
        <v>5739</v>
      </c>
      <c r="C490" s="504">
        <v>1554.8</v>
      </c>
    </row>
    <row r="491" spans="1:3" ht="15.75" customHeight="1">
      <c r="A491" s="502" t="s">
        <v>6057</v>
      </c>
      <c r="B491" s="503" t="s">
        <v>6058</v>
      </c>
      <c r="C491" s="504">
        <v>1549.37</v>
      </c>
    </row>
    <row r="492" spans="1:3" ht="15.75" customHeight="1">
      <c r="A492" s="502" t="s">
        <v>979</v>
      </c>
      <c r="B492" s="503" t="s">
        <v>5492</v>
      </c>
      <c r="C492" s="504">
        <v>1548.69</v>
      </c>
    </row>
    <row r="493" spans="1:3" ht="15.75" customHeight="1">
      <c r="A493" s="502" t="s">
        <v>2482</v>
      </c>
      <c r="B493" s="503" t="s">
        <v>5983</v>
      </c>
      <c r="C493" s="504">
        <v>1367.53</v>
      </c>
    </row>
    <row r="494" spans="1:3" ht="15.75" customHeight="1">
      <c r="A494" s="502" t="s">
        <v>2783</v>
      </c>
      <c r="B494" s="503" t="s">
        <v>5782</v>
      </c>
      <c r="C494" s="504">
        <v>1307.99</v>
      </c>
    </row>
    <row r="495" spans="1:3" ht="15.75" customHeight="1">
      <c r="A495" s="502" t="s">
        <v>856</v>
      </c>
      <c r="B495" s="503" t="s">
        <v>5940</v>
      </c>
      <c r="C495" s="504">
        <v>1142.6500000000001</v>
      </c>
    </row>
    <row r="496" spans="1:3" ht="15.75" customHeight="1">
      <c r="A496" s="502" t="s">
        <v>2435</v>
      </c>
      <c r="B496" s="503" t="s">
        <v>5496</v>
      </c>
      <c r="C496" s="504">
        <v>969.7</v>
      </c>
    </row>
    <row r="497" spans="1:3" ht="15.75" customHeight="1">
      <c r="A497" s="502" t="s">
        <v>1470</v>
      </c>
      <c r="B497" s="503" t="s">
        <v>6059</v>
      </c>
      <c r="C497" s="504">
        <v>932.63</v>
      </c>
    </row>
    <row r="498" spans="1:3" ht="15.75" customHeight="1">
      <c r="A498" s="502" t="s">
        <v>443</v>
      </c>
      <c r="B498" s="503" t="s">
        <v>5545</v>
      </c>
      <c r="C498" s="504">
        <v>912.41</v>
      </c>
    </row>
    <row r="499" spans="1:3" ht="15.75" customHeight="1">
      <c r="A499" s="502" t="s">
        <v>2586</v>
      </c>
      <c r="B499" s="503" t="s">
        <v>5638</v>
      </c>
      <c r="C499" s="504">
        <v>902.31</v>
      </c>
    </row>
    <row r="500" spans="1:3" ht="15.75" customHeight="1">
      <c r="A500" s="502" t="s">
        <v>2102</v>
      </c>
      <c r="B500" s="503" t="s">
        <v>5889</v>
      </c>
      <c r="C500" s="504">
        <v>875.28</v>
      </c>
    </row>
    <row r="501" spans="1:3" ht="15.75" customHeight="1">
      <c r="A501" s="502" t="s">
        <v>1202</v>
      </c>
      <c r="B501" s="503" t="s">
        <v>5852</v>
      </c>
      <c r="C501" s="504">
        <v>828.83</v>
      </c>
    </row>
    <row r="502" spans="1:3" ht="15.75" customHeight="1">
      <c r="A502" s="502" t="s">
        <v>2485</v>
      </c>
      <c r="B502" s="503" t="s">
        <v>5983</v>
      </c>
      <c r="C502" s="504">
        <v>791.7</v>
      </c>
    </row>
    <row r="503" spans="1:3" ht="15.75" customHeight="1">
      <c r="A503" s="502" t="s">
        <v>717</v>
      </c>
      <c r="B503" s="503" t="s">
        <v>6060</v>
      </c>
      <c r="C503" s="504">
        <v>762.87</v>
      </c>
    </row>
    <row r="504" spans="1:3" ht="15.75" customHeight="1">
      <c r="A504" s="502" t="s">
        <v>6061</v>
      </c>
      <c r="B504" s="503" t="s">
        <v>6023</v>
      </c>
      <c r="C504" s="504">
        <v>727.79</v>
      </c>
    </row>
    <row r="505" spans="1:3" ht="15.75" customHeight="1">
      <c r="A505" s="502" t="s">
        <v>6062</v>
      </c>
      <c r="B505" s="503" t="s">
        <v>6063</v>
      </c>
      <c r="C505" s="504">
        <v>715.28</v>
      </c>
    </row>
    <row r="506" spans="1:3" ht="15.75" customHeight="1">
      <c r="A506" s="502" t="s">
        <v>1245</v>
      </c>
      <c r="B506" s="503" t="s">
        <v>6025</v>
      </c>
      <c r="C506" s="504">
        <v>658.16</v>
      </c>
    </row>
    <row r="507" spans="1:3" ht="15.75" customHeight="1">
      <c r="A507" s="502" t="s">
        <v>2000</v>
      </c>
      <c r="B507" s="503" t="s">
        <v>5753</v>
      </c>
      <c r="C507" s="504">
        <v>460.97</v>
      </c>
    </row>
    <row r="508" spans="1:3" ht="15.75" customHeight="1">
      <c r="A508" s="502" t="s">
        <v>1465</v>
      </c>
      <c r="B508" s="503" t="s">
        <v>6064</v>
      </c>
      <c r="C508" s="504">
        <v>453.25</v>
      </c>
    </row>
    <row r="509" spans="1:3" ht="15.75" customHeight="1">
      <c r="A509" s="502" t="s">
        <v>1678</v>
      </c>
      <c r="B509" s="503" t="s">
        <v>5612</v>
      </c>
      <c r="C509" s="504">
        <v>372.27</v>
      </c>
    </row>
    <row r="510" spans="1:3" ht="15.75" customHeight="1">
      <c r="A510" s="502" t="s">
        <v>1477</v>
      </c>
      <c r="B510" s="503" t="s">
        <v>5720</v>
      </c>
      <c r="C510" s="504">
        <v>329.05</v>
      </c>
    </row>
    <row r="511" spans="1:3" ht="15.75" customHeight="1">
      <c r="A511" s="502" t="s">
        <v>545</v>
      </c>
      <c r="B511" s="503" t="s">
        <v>6065</v>
      </c>
      <c r="C511" s="504">
        <v>312.2</v>
      </c>
    </row>
    <row r="512" spans="1:3" ht="15.75" customHeight="1">
      <c r="A512" s="502" t="s">
        <v>823</v>
      </c>
      <c r="B512" s="503" t="s">
        <v>6066</v>
      </c>
      <c r="C512" s="504">
        <v>307.14</v>
      </c>
    </row>
    <row r="513" spans="1:3" ht="15.75" customHeight="1">
      <c r="A513" s="502" t="s">
        <v>1523</v>
      </c>
      <c r="B513" s="503" t="s">
        <v>5575</v>
      </c>
      <c r="C513" s="504">
        <v>279.97000000000003</v>
      </c>
    </row>
    <row r="514" spans="1:3" ht="15.75" customHeight="1">
      <c r="A514" s="502" t="s">
        <v>925</v>
      </c>
      <c r="B514" s="503" t="s">
        <v>6067</v>
      </c>
      <c r="C514" s="504">
        <v>275</v>
      </c>
    </row>
    <row r="515" spans="1:3" ht="15.75" customHeight="1">
      <c r="A515" s="502" t="s">
        <v>2204</v>
      </c>
      <c r="B515" s="503" t="s">
        <v>5925</v>
      </c>
      <c r="C515" s="504">
        <v>273.07</v>
      </c>
    </row>
    <row r="516" spans="1:3" ht="15.75" customHeight="1">
      <c r="A516" s="502" t="s">
        <v>1841</v>
      </c>
      <c r="B516" s="503" t="s">
        <v>5758</v>
      </c>
      <c r="C516" s="504">
        <v>263.83</v>
      </c>
    </row>
    <row r="517" spans="1:3" ht="15.75" customHeight="1">
      <c r="A517" s="502" t="s">
        <v>2628</v>
      </c>
      <c r="B517" s="503" t="s">
        <v>6068</v>
      </c>
      <c r="C517" s="504">
        <v>258.12</v>
      </c>
    </row>
    <row r="518" spans="1:3" ht="15.75" customHeight="1">
      <c r="A518" s="502" t="s">
        <v>1376</v>
      </c>
      <c r="B518" s="503" t="s">
        <v>5719</v>
      </c>
      <c r="C518" s="504">
        <v>250.85</v>
      </c>
    </row>
    <row r="519" spans="1:3" ht="15.75" customHeight="1">
      <c r="A519" s="502" t="s">
        <v>1658</v>
      </c>
      <c r="B519" s="503" t="s">
        <v>6069</v>
      </c>
      <c r="C519" s="504">
        <v>228.92</v>
      </c>
    </row>
    <row r="520" spans="1:3" ht="15.75" customHeight="1">
      <c r="A520" s="502" t="s">
        <v>878</v>
      </c>
      <c r="B520" s="503" t="s">
        <v>5490</v>
      </c>
      <c r="C520" s="504">
        <v>220.24</v>
      </c>
    </row>
    <row r="521" spans="1:3" ht="15.75" customHeight="1">
      <c r="A521" s="502" t="s">
        <v>2530</v>
      </c>
      <c r="B521" s="503" t="s">
        <v>5675</v>
      </c>
      <c r="C521" s="504">
        <v>181.89</v>
      </c>
    </row>
    <row r="522" spans="1:3" ht="15.75" customHeight="1">
      <c r="A522" s="502" t="s">
        <v>2935</v>
      </c>
      <c r="B522" s="503" t="s">
        <v>6070</v>
      </c>
      <c r="C522" s="504">
        <v>181.7</v>
      </c>
    </row>
    <row r="523" spans="1:3" ht="15.75" customHeight="1">
      <c r="A523" s="502" t="s">
        <v>1157</v>
      </c>
      <c r="B523" s="503" t="s">
        <v>5620</v>
      </c>
      <c r="C523" s="504">
        <v>173.6</v>
      </c>
    </row>
    <row r="524" spans="1:3" ht="15.75" customHeight="1">
      <c r="A524" s="502" t="s">
        <v>6071</v>
      </c>
      <c r="B524" s="503" t="s">
        <v>5953</v>
      </c>
      <c r="C524" s="504">
        <v>170.27</v>
      </c>
    </row>
    <row r="525" spans="1:3" ht="15.75" customHeight="1">
      <c r="A525" s="502" t="s">
        <v>1322</v>
      </c>
      <c r="B525" s="503" t="s">
        <v>5573</v>
      </c>
      <c r="C525" s="504">
        <v>152.96</v>
      </c>
    </row>
    <row r="526" spans="1:3" ht="15.75" customHeight="1">
      <c r="A526" s="502" t="s">
        <v>2624</v>
      </c>
      <c r="B526" s="503" t="s">
        <v>5706</v>
      </c>
      <c r="C526" s="504">
        <v>149.05000000000001</v>
      </c>
    </row>
    <row r="527" spans="1:3" ht="15.75" customHeight="1">
      <c r="A527" s="502" t="s">
        <v>1218</v>
      </c>
      <c r="B527" s="503" t="s">
        <v>6072</v>
      </c>
      <c r="C527" s="504">
        <v>146.21</v>
      </c>
    </row>
    <row r="528" spans="1:3" ht="15.75" customHeight="1">
      <c r="A528" s="502" t="s">
        <v>734</v>
      </c>
      <c r="B528" s="503" t="s">
        <v>5960</v>
      </c>
      <c r="C528" s="504">
        <v>112.85</v>
      </c>
    </row>
    <row r="529" spans="1:3" ht="15.75" customHeight="1">
      <c r="A529" s="502" t="s">
        <v>1720</v>
      </c>
      <c r="B529" s="503" t="s">
        <v>5986</v>
      </c>
      <c r="C529" s="504">
        <v>106.84</v>
      </c>
    </row>
    <row r="530" spans="1:3" ht="15.75" customHeight="1">
      <c r="A530" s="502" t="s">
        <v>2109</v>
      </c>
      <c r="B530" s="503" t="s">
        <v>6073</v>
      </c>
      <c r="C530" s="504">
        <v>94.24</v>
      </c>
    </row>
    <row r="531" spans="1:3" ht="15.75" customHeight="1">
      <c r="A531" s="502" t="s">
        <v>1473</v>
      </c>
      <c r="B531" s="503" t="s">
        <v>5720</v>
      </c>
      <c r="C531" s="504">
        <v>86.38</v>
      </c>
    </row>
    <row r="532" spans="1:3" ht="15.75" customHeight="1">
      <c r="A532" s="502" t="s">
        <v>2364</v>
      </c>
      <c r="B532" s="503" t="s">
        <v>5588</v>
      </c>
      <c r="C532" s="504">
        <v>85.9</v>
      </c>
    </row>
    <row r="533" spans="1:3" ht="15.75" customHeight="1">
      <c r="A533" s="502" t="s">
        <v>1161</v>
      </c>
      <c r="B533" s="503" t="s">
        <v>5620</v>
      </c>
      <c r="C533" s="504">
        <v>51.44</v>
      </c>
    </row>
    <row r="534" spans="1:3" ht="15.75" customHeight="1">
      <c r="A534" s="502" t="s">
        <v>2666</v>
      </c>
      <c r="B534" s="503" t="s">
        <v>6074</v>
      </c>
      <c r="C534" s="504">
        <v>50.63</v>
      </c>
    </row>
    <row r="535" spans="1:3" ht="15.75" customHeight="1">
      <c r="A535" s="502" t="s">
        <v>2600</v>
      </c>
      <c r="B535" s="503" t="s">
        <v>6075</v>
      </c>
      <c r="C535" s="504">
        <v>39.909999999999997</v>
      </c>
    </row>
    <row r="536" spans="1:3" ht="15.75" customHeight="1">
      <c r="A536" s="502" t="s">
        <v>1925</v>
      </c>
      <c r="B536" s="503" t="s">
        <v>5582</v>
      </c>
      <c r="C536" s="506">
        <v>35.29</v>
      </c>
    </row>
    <row r="537" spans="1:3" ht="15.75" customHeight="1">
      <c r="A537" s="502" t="s">
        <v>473</v>
      </c>
      <c r="B537" s="503" t="s">
        <v>6076</v>
      </c>
      <c r="C537" s="506">
        <v>31.25</v>
      </c>
    </row>
    <row r="538" spans="1:3" ht="15.75" customHeight="1">
      <c r="A538" s="502" t="s">
        <v>1697</v>
      </c>
      <c r="B538" s="503" t="s">
        <v>6077</v>
      </c>
      <c r="C538" s="506">
        <v>30.02</v>
      </c>
    </row>
    <row r="539" spans="1:3" ht="15.75" customHeight="1">
      <c r="A539" s="502" t="s">
        <v>2690</v>
      </c>
      <c r="B539" s="503" t="s">
        <v>6028</v>
      </c>
      <c r="C539" s="506">
        <v>30</v>
      </c>
    </row>
    <row r="540" spans="1:3" ht="15.75" customHeight="1">
      <c r="A540" s="502" t="s">
        <v>470</v>
      </c>
      <c r="B540" s="503" t="s">
        <v>6010</v>
      </c>
      <c r="C540" s="506">
        <v>28.73</v>
      </c>
    </row>
    <row r="541" spans="1:3" ht="15.75" customHeight="1">
      <c r="A541" s="502" t="s">
        <v>1297</v>
      </c>
      <c r="B541" s="503" t="s">
        <v>5660</v>
      </c>
      <c r="C541" s="506">
        <v>25.08</v>
      </c>
    </row>
    <row r="542" spans="1:3" ht="15.75" customHeight="1">
      <c r="A542" s="502" t="s">
        <v>2239</v>
      </c>
      <c r="B542" s="503" t="s">
        <v>6078</v>
      </c>
      <c r="C542" s="506">
        <v>21.52</v>
      </c>
    </row>
    <row r="543" spans="1:3" ht="15.75" customHeight="1">
      <c r="A543" s="502" t="s">
        <v>2932</v>
      </c>
      <c r="B543" s="503" t="s">
        <v>6079</v>
      </c>
      <c r="C543" s="506">
        <v>20.89</v>
      </c>
    </row>
    <row r="544" spans="1:3" ht="15.75" customHeight="1">
      <c r="A544" s="502" t="s">
        <v>2063</v>
      </c>
      <c r="B544" s="503" t="s">
        <v>5500</v>
      </c>
      <c r="C544" s="506">
        <v>20.75</v>
      </c>
    </row>
    <row r="545" spans="1:3" ht="15.75" customHeight="1">
      <c r="A545" s="502" t="s">
        <v>1254</v>
      </c>
      <c r="B545" s="503" t="s">
        <v>6025</v>
      </c>
      <c r="C545" s="506">
        <v>19.2</v>
      </c>
    </row>
    <row r="546" spans="1:3" ht="15.75" customHeight="1">
      <c r="A546" s="502" t="s">
        <v>365</v>
      </c>
      <c r="B546" s="503" t="s">
        <v>6080</v>
      </c>
      <c r="C546" s="506">
        <v>18.77</v>
      </c>
    </row>
    <row r="547" spans="1:3" ht="15.75" customHeight="1">
      <c r="A547" s="502" t="s">
        <v>2915</v>
      </c>
      <c r="B547" s="503" t="s">
        <v>6081</v>
      </c>
      <c r="C547" s="506">
        <v>14.67</v>
      </c>
    </row>
    <row r="548" spans="1:3" ht="15.75" customHeight="1">
      <c r="A548" s="502" t="s">
        <v>1987</v>
      </c>
      <c r="B548" s="503" t="s">
        <v>5550</v>
      </c>
      <c r="C548" s="506">
        <v>10.89</v>
      </c>
    </row>
    <row r="549" spans="1:3" ht="15.75" customHeight="1">
      <c r="A549" s="502" t="s">
        <v>1206</v>
      </c>
      <c r="B549" s="503" t="s">
        <v>6082</v>
      </c>
      <c r="C549" s="506">
        <v>9.8000000000000007</v>
      </c>
    </row>
    <row r="550" spans="1:3" ht="15.75" customHeight="1">
      <c r="A550" s="502" t="s">
        <v>714</v>
      </c>
      <c r="B550" s="503" t="s">
        <v>6060</v>
      </c>
      <c r="C550" s="506">
        <v>9.7200000000000006</v>
      </c>
    </row>
    <row r="551" spans="1:3" ht="15.75" customHeight="1">
      <c r="A551" s="502" t="s">
        <v>1498</v>
      </c>
      <c r="B551" s="503" t="s">
        <v>5720</v>
      </c>
      <c r="C551" s="506">
        <v>5.55</v>
      </c>
    </row>
    <row r="552" spans="1:3" ht="15.75" customHeight="1">
      <c r="A552" s="502" t="s">
        <v>2002</v>
      </c>
      <c r="B552" s="503" t="s">
        <v>5753</v>
      </c>
      <c r="C552" s="506">
        <v>4.4000000000000004</v>
      </c>
    </row>
    <row r="553" spans="1:3" ht="15.75" customHeight="1">
      <c r="A553" s="502" t="s">
        <v>389</v>
      </c>
      <c r="B553" s="503" t="s">
        <v>5552</v>
      </c>
      <c r="C553" s="506">
        <v>4.3</v>
      </c>
    </row>
    <row r="554" spans="1:3" ht="15.75" customHeight="1">
      <c r="A554" s="502" t="s">
        <v>1538</v>
      </c>
      <c r="B554" s="503" t="s">
        <v>5514</v>
      </c>
      <c r="C554" s="506">
        <v>3.74</v>
      </c>
    </row>
    <row r="555" spans="1:3" ht="15.75" customHeight="1">
      <c r="A555" s="502" t="s">
        <v>327</v>
      </c>
      <c r="B555" s="503" t="s">
        <v>5953</v>
      </c>
      <c r="C555" s="506">
        <v>1.7</v>
      </c>
    </row>
    <row r="556" spans="1:3" ht="15.75" customHeight="1">
      <c r="A556" s="502" t="s">
        <v>1329</v>
      </c>
      <c r="B556" s="503" t="s">
        <v>5573</v>
      </c>
      <c r="C556" s="506">
        <v>1.1000000000000001</v>
      </c>
    </row>
    <row r="557" spans="1:3" ht="15.75" customHeight="1">
      <c r="A557" s="502" t="s">
        <v>2875</v>
      </c>
      <c r="B557" s="503" t="s">
        <v>6083</v>
      </c>
      <c r="C557" s="506">
        <v>1</v>
      </c>
    </row>
    <row r="558" spans="1:3" ht="15.75" customHeight="1">
      <c r="A558" s="502" t="s">
        <v>1053</v>
      </c>
      <c r="B558" s="503" t="s">
        <v>6084</v>
      </c>
      <c r="C558" s="506">
        <v>0.96</v>
      </c>
    </row>
    <row r="559" spans="1:3" ht="15.75" customHeight="1">
      <c r="A559" s="502" t="s">
        <v>1367</v>
      </c>
      <c r="B559" s="503" t="s">
        <v>6085</v>
      </c>
      <c r="C559" s="506">
        <v>0.88</v>
      </c>
    </row>
    <row r="560" spans="1:3" ht="15.75" customHeight="1">
      <c r="A560" s="502" t="s">
        <v>708</v>
      </c>
      <c r="B560" s="503" t="s">
        <v>6060</v>
      </c>
      <c r="C560" s="506">
        <v>0.85</v>
      </c>
    </row>
    <row r="561" spans="1:3" ht="15.75" customHeight="1">
      <c r="A561" s="502" t="s">
        <v>614</v>
      </c>
      <c r="B561" s="503" t="s">
        <v>6086</v>
      </c>
      <c r="C561" s="506">
        <v>0.78</v>
      </c>
    </row>
    <row r="562" spans="1:3" ht="15.75" customHeight="1">
      <c r="A562" s="502" t="s">
        <v>683</v>
      </c>
      <c r="B562" s="503" t="s">
        <v>5519</v>
      </c>
      <c r="C562" s="506">
        <v>0.69</v>
      </c>
    </row>
    <row r="563" spans="1:3" ht="15.75" customHeight="1">
      <c r="A563" s="502" t="s">
        <v>849</v>
      </c>
      <c r="B563" s="503" t="s">
        <v>6087</v>
      </c>
      <c r="C563" s="506">
        <v>0.62</v>
      </c>
    </row>
    <row r="564" spans="1:3" ht="15.75" customHeight="1">
      <c r="A564" s="502" t="s">
        <v>1437</v>
      </c>
      <c r="B564" s="503" t="s">
        <v>6023</v>
      </c>
      <c r="C564" s="506">
        <v>0.39</v>
      </c>
    </row>
    <row r="565" spans="1:3" ht="15.75" customHeight="1">
      <c r="A565" s="502" t="s">
        <v>852</v>
      </c>
      <c r="B565" s="503" t="s">
        <v>6088</v>
      </c>
      <c r="C565" s="506">
        <v>0.21</v>
      </c>
    </row>
    <row r="566" spans="1:3" ht="15.75" customHeight="1">
      <c r="A566" s="502" t="s">
        <v>1807</v>
      </c>
      <c r="B566" s="503" t="s">
        <v>5735</v>
      </c>
      <c r="C566" s="506">
        <v>0.17</v>
      </c>
    </row>
    <row r="567" spans="1:3" ht="15.75" customHeight="1">
      <c r="A567" s="502" t="s">
        <v>2883</v>
      </c>
      <c r="B567" s="503" t="s">
        <v>6089</v>
      </c>
      <c r="C567" s="506">
        <v>0.16</v>
      </c>
    </row>
    <row r="568" spans="1:3" ht="15.75" customHeight="1">
      <c r="A568" s="502" t="s">
        <v>1491</v>
      </c>
      <c r="B568" s="503" t="s">
        <v>5720</v>
      </c>
      <c r="C568" s="506">
        <v>0.15</v>
      </c>
    </row>
    <row r="569" spans="1:3" ht="15.75" customHeight="1">
      <c r="A569" s="502" t="s">
        <v>2220</v>
      </c>
      <c r="B569" s="503" t="s">
        <v>5610</v>
      </c>
      <c r="C569" s="506">
        <v>0.14000000000000001</v>
      </c>
    </row>
    <row r="570" spans="1:3" ht="15.75" customHeight="1">
      <c r="A570" s="502" t="s">
        <v>237</v>
      </c>
      <c r="B570" s="503" t="s">
        <v>6043</v>
      </c>
      <c r="C570" s="506">
        <v>0.09</v>
      </c>
    </row>
    <row r="571" spans="1:3" ht="15.75" customHeight="1">
      <c r="A571" s="502" t="s">
        <v>1239</v>
      </c>
      <c r="B571" s="503" t="s">
        <v>6025</v>
      </c>
      <c r="C571" s="506">
        <v>0.09</v>
      </c>
    </row>
    <row r="572" spans="1:3" ht="15.75" customHeight="1">
      <c r="A572" s="502" t="s">
        <v>2447</v>
      </c>
      <c r="B572" s="503" t="s">
        <v>5496</v>
      </c>
      <c r="C572" s="506">
        <v>0.04</v>
      </c>
    </row>
    <row r="573" spans="1:3" ht="15.75" customHeight="1">
      <c r="A573" s="502" t="s">
        <v>1232</v>
      </c>
      <c r="B573" s="503" t="s">
        <v>6025</v>
      </c>
      <c r="C573" s="506">
        <v>0.03</v>
      </c>
    </row>
    <row r="574" spans="1:3" ht="15.75" customHeight="1">
      <c r="A574" s="502" t="s">
        <v>1401</v>
      </c>
      <c r="B574" s="503" t="s">
        <v>5480</v>
      </c>
      <c r="C574" s="506">
        <v>0.02</v>
      </c>
    </row>
    <row r="575" spans="1:3" ht="15.75" customHeight="1">
      <c r="A575" s="502" t="s">
        <v>1344</v>
      </c>
      <c r="B575" s="503" t="s">
        <v>5573</v>
      </c>
      <c r="C575" s="506">
        <v>0.01</v>
      </c>
    </row>
    <row r="576" spans="1:3" ht="15.75" customHeight="1">
      <c r="A576" s="502" t="s">
        <v>2866</v>
      </c>
      <c r="B576" s="503" t="s">
        <v>6090</v>
      </c>
      <c r="C576" s="506">
        <v>0.01</v>
      </c>
    </row>
    <row r="577" spans="1:3" ht="15.75" customHeight="1">
      <c r="A577" s="502"/>
      <c r="B577" s="503"/>
      <c r="C577" s="506"/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6091</v>
      </c>
    </row>
    <row r="2" spans="1:8">
      <c r="A2" s="3" t="s">
        <v>832</v>
      </c>
      <c r="B2" s="4" t="s">
        <v>833</v>
      </c>
      <c r="C2" s="125" t="s">
        <v>18</v>
      </c>
      <c r="D2" s="125" t="s">
        <v>110</v>
      </c>
      <c r="E2" s="125" t="s">
        <v>38</v>
      </c>
      <c r="F2" s="125" t="s">
        <v>217</v>
      </c>
      <c r="G2" s="508" t="s">
        <v>6092</v>
      </c>
      <c r="H2" s="30">
        <v>45512</v>
      </c>
    </row>
    <row r="3" spans="1:8">
      <c r="A3" s="3" t="s">
        <v>1439</v>
      </c>
      <c r="B3" s="4" t="s">
        <v>1440</v>
      </c>
      <c r="C3" s="125" t="s">
        <v>18</v>
      </c>
      <c r="D3" s="125" t="s">
        <v>110</v>
      </c>
      <c r="E3" s="125" t="s">
        <v>38</v>
      </c>
      <c r="F3" s="125" t="s">
        <v>217</v>
      </c>
      <c r="G3" s="508" t="s">
        <v>6092</v>
      </c>
      <c r="H3" s="30"/>
    </row>
    <row r="4" spans="1:8">
      <c r="A4" s="3" t="s">
        <v>1550</v>
      </c>
      <c r="B4" s="4" t="s">
        <v>1551</v>
      </c>
      <c r="C4" s="125" t="s">
        <v>18</v>
      </c>
      <c r="D4" s="125" t="s">
        <v>110</v>
      </c>
      <c r="E4" s="125" t="s">
        <v>38</v>
      </c>
      <c r="F4" s="7" t="s">
        <v>217</v>
      </c>
      <c r="G4" s="508" t="s">
        <v>6092</v>
      </c>
      <c r="H4" s="30">
        <v>45503</v>
      </c>
    </row>
    <row r="5" spans="1:8">
      <c r="A5" s="3" t="s">
        <v>1674</v>
      </c>
      <c r="B5" s="4" t="s">
        <v>1675</v>
      </c>
      <c r="C5" s="125" t="s">
        <v>18</v>
      </c>
      <c r="D5" s="125" t="s">
        <v>110</v>
      </c>
      <c r="E5" s="125" t="s">
        <v>38</v>
      </c>
      <c r="F5" s="125" t="s">
        <v>6093</v>
      </c>
      <c r="G5" s="508" t="s">
        <v>6092</v>
      </c>
      <c r="H5" s="7" t="s">
        <v>6094</v>
      </c>
    </row>
    <row r="6" spans="1:8">
      <c r="A6" s="3" t="s">
        <v>1712</v>
      </c>
      <c r="B6" s="4" t="s">
        <v>1713</v>
      </c>
      <c r="C6" s="125" t="s">
        <v>18</v>
      </c>
      <c r="D6" s="125" t="s">
        <v>110</v>
      </c>
      <c r="E6" s="125" t="s">
        <v>38</v>
      </c>
      <c r="F6" s="125" t="s">
        <v>217</v>
      </c>
      <c r="G6" s="508" t="s">
        <v>6092</v>
      </c>
      <c r="H6" s="30"/>
    </row>
    <row r="7" spans="1:8">
      <c r="A7" s="3" t="s">
        <v>1859</v>
      </c>
      <c r="B7" s="4" t="s">
        <v>1860</v>
      </c>
      <c r="C7" s="125" t="s">
        <v>18</v>
      </c>
      <c r="D7" s="125" t="s">
        <v>110</v>
      </c>
      <c r="E7" s="125" t="s">
        <v>38</v>
      </c>
      <c r="F7" s="125" t="s">
        <v>6093</v>
      </c>
      <c r="G7" s="508" t="s">
        <v>6092</v>
      </c>
      <c r="H7" s="30"/>
    </row>
    <row r="8" spans="1:8">
      <c r="A8" s="42" t="s">
        <v>2023</v>
      </c>
      <c r="B8" s="57" t="s">
        <v>2024</v>
      </c>
      <c r="C8" s="125" t="s">
        <v>18</v>
      </c>
      <c r="D8" s="125" t="s">
        <v>110</v>
      </c>
      <c r="E8" s="125" t="s">
        <v>38</v>
      </c>
      <c r="F8" s="7" t="s">
        <v>217</v>
      </c>
      <c r="G8" s="508" t="s">
        <v>6092</v>
      </c>
      <c r="H8" s="7" t="s">
        <v>6094</v>
      </c>
    </row>
    <row r="9" spans="1:8">
      <c r="A9" s="3" t="s">
        <v>2074</v>
      </c>
      <c r="B9" s="4" t="s">
        <v>2075</v>
      </c>
      <c r="C9" s="125" t="s">
        <v>18</v>
      </c>
      <c r="D9" s="125" t="s">
        <v>110</v>
      </c>
      <c r="E9" s="125" t="s">
        <v>38</v>
      </c>
      <c r="F9" s="125" t="s">
        <v>6093</v>
      </c>
      <c r="G9" s="508" t="s">
        <v>6092</v>
      </c>
      <c r="H9" s="30"/>
    </row>
    <row r="10" spans="1:8">
      <c r="A10" s="3" t="s">
        <v>2244</v>
      </c>
      <c r="B10" s="4" t="s">
        <v>2245</v>
      </c>
      <c r="C10" s="125" t="s">
        <v>18</v>
      </c>
      <c r="D10" s="125" t="s">
        <v>110</v>
      </c>
      <c r="E10" s="125" t="s">
        <v>38</v>
      </c>
      <c r="F10" s="125" t="s">
        <v>217</v>
      </c>
      <c r="G10" s="508" t="s">
        <v>6092</v>
      </c>
      <c r="H10" s="30"/>
    </row>
    <row r="11" spans="1:8">
      <c r="A11" s="3" t="s">
        <v>2492</v>
      </c>
      <c r="B11" s="4" t="s">
        <v>2493</v>
      </c>
      <c r="C11" s="125" t="s">
        <v>18</v>
      </c>
      <c r="D11" s="125" t="s">
        <v>110</v>
      </c>
      <c r="E11" s="125" t="s">
        <v>38</v>
      </c>
      <c r="F11" s="125" t="s">
        <v>6093</v>
      </c>
      <c r="G11" s="508" t="s">
        <v>6092</v>
      </c>
      <c r="H11" s="7" t="s">
        <v>6094</v>
      </c>
    </row>
    <row r="12" spans="1:8">
      <c r="A12" s="3" t="s">
        <v>2535</v>
      </c>
      <c r="B12" s="4" t="s">
        <v>2536</v>
      </c>
      <c r="C12" s="125" t="s">
        <v>18</v>
      </c>
      <c r="D12" s="125" t="s">
        <v>110</v>
      </c>
      <c r="E12" s="125" t="s">
        <v>38</v>
      </c>
      <c r="F12" s="125" t="s">
        <v>366</v>
      </c>
      <c r="G12" s="508" t="s">
        <v>6092</v>
      </c>
      <c r="H12" s="30"/>
    </row>
    <row r="13" spans="1:8">
      <c r="A13" s="3" t="s">
        <v>2774</v>
      </c>
      <c r="B13" s="62" t="s">
        <v>2775</v>
      </c>
      <c r="C13" s="125" t="s">
        <v>18</v>
      </c>
      <c r="D13" s="125" t="s">
        <v>110</v>
      </c>
      <c r="E13" s="125" t="s">
        <v>38</v>
      </c>
      <c r="F13" s="125" t="s">
        <v>366</v>
      </c>
      <c r="G13" s="508" t="s">
        <v>6092</v>
      </c>
      <c r="H13" s="30"/>
    </row>
    <row r="14" spans="1:8">
      <c r="A14" s="3" t="s">
        <v>2777</v>
      </c>
      <c r="B14" s="62" t="s">
        <v>2778</v>
      </c>
      <c r="C14" s="125" t="s">
        <v>18</v>
      </c>
      <c r="D14" s="125" t="s">
        <v>110</v>
      </c>
      <c r="E14" s="125" t="s">
        <v>38</v>
      </c>
      <c r="F14" s="125" t="s">
        <v>366</v>
      </c>
      <c r="G14" s="508" t="s">
        <v>6092</v>
      </c>
      <c r="H14" s="30"/>
    </row>
    <row r="15" spans="1:8">
      <c r="A15" s="3" t="s">
        <v>6095</v>
      </c>
      <c r="B15" s="4" t="s">
        <v>2809</v>
      </c>
      <c r="C15" s="125" t="s">
        <v>18</v>
      </c>
      <c r="D15" s="125" t="s">
        <v>110</v>
      </c>
      <c r="E15" s="125" t="s">
        <v>38</v>
      </c>
      <c r="F15" s="125" t="s">
        <v>6093</v>
      </c>
      <c r="G15" s="508" t="s">
        <v>6092</v>
      </c>
      <c r="H15" s="7" t="s">
        <v>6094</v>
      </c>
    </row>
    <row r="16" spans="1:8">
      <c r="A16" s="3" t="s">
        <v>2786</v>
      </c>
      <c r="B16" s="4" t="s">
        <v>2787</v>
      </c>
      <c r="C16" s="125" t="s">
        <v>18</v>
      </c>
      <c r="D16" s="125" t="s">
        <v>110</v>
      </c>
      <c r="E16" s="125" t="s">
        <v>38</v>
      </c>
      <c r="F16" s="125" t="s">
        <v>217</v>
      </c>
      <c r="G16" s="508" t="s">
        <v>6092</v>
      </c>
      <c r="H16" s="30"/>
    </row>
    <row r="17" spans="1:8">
      <c r="A17" s="509" t="s">
        <v>2735</v>
      </c>
      <c r="B17" s="510" t="s">
        <v>2736</v>
      </c>
      <c r="C17" s="125" t="s">
        <v>18</v>
      </c>
      <c r="D17" s="125" t="s">
        <v>19</v>
      </c>
      <c r="E17" s="125" t="s">
        <v>38</v>
      </c>
      <c r="F17" s="511" t="s">
        <v>6096</v>
      </c>
      <c r="G17" s="508" t="s">
        <v>6097</v>
      </c>
      <c r="H17" s="30">
        <v>45581</v>
      </c>
    </row>
    <row r="18" spans="1:8">
      <c r="A18" s="509" t="s">
        <v>1036</v>
      </c>
      <c r="B18" s="512" t="s">
        <v>1037</v>
      </c>
      <c r="C18" s="125" t="s">
        <v>18</v>
      </c>
      <c r="D18" s="125" t="s">
        <v>19</v>
      </c>
      <c r="E18" s="125" t="s">
        <v>20</v>
      </c>
      <c r="F18" s="511" t="s">
        <v>339</v>
      </c>
      <c r="G18" s="508" t="s">
        <v>6097</v>
      </c>
      <c r="H18" s="30"/>
    </row>
    <row r="19" spans="1:8">
      <c r="A19" s="509" t="s">
        <v>3795</v>
      </c>
      <c r="B19" s="510" t="s">
        <v>574</v>
      </c>
      <c r="C19" s="125" t="s">
        <v>18</v>
      </c>
      <c r="D19" s="125" t="s">
        <v>19</v>
      </c>
      <c r="E19" s="125" t="s">
        <v>38</v>
      </c>
      <c r="F19" s="511" t="s">
        <v>6098</v>
      </c>
      <c r="G19" s="508" t="s">
        <v>6097</v>
      </c>
      <c r="H19" s="30">
        <v>45581</v>
      </c>
    </row>
    <row r="20" spans="1:8">
      <c r="A20" s="513" t="s">
        <v>3795</v>
      </c>
      <c r="B20" s="514" t="s">
        <v>576</v>
      </c>
      <c r="C20" s="125" t="s">
        <v>18</v>
      </c>
      <c r="D20" s="125" t="s">
        <v>19</v>
      </c>
      <c r="E20" s="125" t="s">
        <v>38</v>
      </c>
      <c r="F20" s="511" t="s">
        <v>6098</v>
      </c>
      <c r="G20" s="508" t="s">
        <v>6097</v>
      </c>
      <c r="H20" s="30">
        <v>45581</v>
      </c>
    </row>
    <row r="21" spans="1:8">
      <c r="A21" s="513" t="s">
        <v>3795</v>
      </c>
      <c r="B21" s="514" t="s">
        <v>578</v>
      </c>
      <c r="C21" s="125" t="s">
        <v>18</v>
      </c>
      <c r="D21" s="125" t="s">
        <v>19</v>
      </c>
      <c r="E21" s="125" t="s">
        <v>38</v>
      </c>
      <c r="F21" s="511" t="s">
        <v>6098</v>
      </c>
      <c r="G21" s="508" t="s">
        <v>6097</v>
      </c>
      <c r="H21" s="30">
        <v>45581</v>
      </c>
    </row>
    <row r="22" spans="1:8">
      <c r="A22" s="513" t="s">
        <v>3795</v>
      </c>
      <c r="B22" s="514" t="s">
        <v>580</v>
      </c>
      <c r="C22" s="125" t="s">
        <v>18</v>
      </c>
      <c r="D22" s="125" t="s">
        <v>19</v>
      </c>
      <c r="E22" s="125" t="s">
        <v>38</v>
      </c>
      <c r="F22" s="511" t="s">
        <v>6098</v>
      </c>
      <c r="G22" s="508" t="s">
        <v>6097</v>
      </c>
      <c r="H22" s="30">
        <v>45581</v>
      </c>
    </row>
    <row r="23" spans="1:8">
      <c r="A23" s="513" t="s">
        <v>3795</v>
      </c>
      <c r="B23" s="514" t="s">
        <v>581</v>
      </c>
      <c r="C23" s="125" t="s">
        <v>18</v>
      </c>
      <c r="D23" s="125" t="s">
        <v>19</v>
      </c>
      <c r="E23" s="125" t="s">
        <v>38</v>
      </c>
      <c r="F23" s="511" t="s">
        <v>6098</v>
      </c>
      <c r="G23" s="508" t="s">
        <v>6097</v>
      </c>
      <c r="H23" s="30">
        <v>45581</v>
      </c>
    </row>
    <row r="24" spans="1:8">
      <c r="A24" s="13" t="s">
        <v>2760</v>
      </c>
      <c r="B24" s="510" t="s">
        <v>2761</v>
      </c>
      <c r="C24" s="125" t="s">
        <v>18</v>
      </c>
      <c r="D24" s="125" t="s">
        <v>19</v>
      </c>
      <c r="E24" s="125" t="s">
        <v>38</v>
      </c>
      <c r="F24" s="511" t="s">
        <v>285</v>
      </c>
      <c r="G24" s="508" t="s">
        <v>6099</v>
      </c>
      <c r="H24" s="30">
        <v>45582</v>
      </c>
    </row>
    <row r="25" spans="1:8">
      <c r="A25" s="509" t="s">
        <v>2515</v>
      </c>
      <c r="B25" s="515" t="s">
        <v>2516</v>
      </c>
      <c r="C25" s="125" t="s">
        <v>18</v>
      </c>
      <c r="D25" s="125" t="s">
        <v>19</v>
      </c>
      <c r="E25" s="125" t="s">
        <v>38</v>
      </c>
      <c r="F25" s="511" t="s">
        <v>346</v>
      </c>
      <c r="G25" s="508" t="s">
        <v>6092</v>
      </c>
      <c r="H25" s="30"/>
    </row>
    <row r="26" spans="1:8">
      <c r="A26" s="513" t="s">
        <v>2515</v>
      </c>
      <c r="B26" s="516" t="s">
        <v>2518</v>
      </c>
      <c r="C26" s="125" t="s">
        <v>18</v>
      </c>
      <c r="D26" s="125" t="s">
        <v>19</v>
      </c>
      <c r="E26" s="125" t="s">
        <v>38</v>
      </c>
      <c r="F26" s="517" t="s">
        <v>346</v>
      </c>
      <c r="G26" s="508" t="s">
        <v>6092</v>
      </c>
      <c r="H26" s="30"/>
    </row>
    <row r="27" spans="1:8">
      <c r="A27" s="3" t="s">
        <v>5426</v>
      </c>
      <c r="B27" s="4" t="s">
        <v>2883</v>
      </c>
      <c r="C27" s="125" t="s">
        <v>18</v>
      </c>
      <c r="D27" s="125" t="s">
        <v>19</v>
      </c>
      <c r="E27" s="125" t="s">
        <v>124</v>
      </c>
      <c r="F27" s="125" t="s">
        <v>238</v>
      </c>
      <c r="G27" s="508" t="s">
        <v>6092</v>
      </c>
      <c r="H27" s="7" t="s">
        <v>6100</v>
      </c>
    </row>
    <row r="28" spans="1:8">
      <c r="A28" s="3" t="s">
        <v>828</v>
      </c>
      <c r="B28" s="62" t="s">
        <v>829</v>
      </c>
      <c r="C28" s="125" t="s">
        <v>18</v>
      </c>
      <c r="D28" s="125" t="s">
        <v>19</v>
      </c>
      <c r="E28" s="125" t="s">
        <v>124</v>
      </c>
      <c r="F28" s="125" t="s">
        <v>238</v>
      </c>
      <c r="G28" s="508" t="s">
        <v>6092</v>
      </c>
      <c r="H28" s="30"/>
    </row>
    <row r="29" spans="1:8">
      <c r="A29" s="3" t="s">
        <v>92</v>
      </c>
      <c r="B29" s="4" t="s">
        <v>2679</v>
      </c>
      <c r="C29" s="125" t="s">
        <v>18</v>
      </c>
      <c r="D29" s="125" t="s">
        <v>19</v>
      </c>
      <c r="E29" s="125" t="s">
        <v>20</v>
      </c>
      <c r="F29" s="125" t="s">
        <v>339</v>
      </c>
      <c r="G29" s="508" t="s">
        <v>6092</v>
      </c>
      <c r="H29" s="7"/>
    </row>
    <row r="30" spans="1:8">
      <c r="A30" s="518" t="s">
        <v>765</v>
      </c>
      <c r="B30" s="519" t="s">
        <v>766</v>
      </c>
      <c r="C30" s="125" t="s">
        <v>18</v>
      </c>
      <c r="D30" s="125" t="s">
        <v>19</v>
      </c>
      <c r="E30" s="125" t="s">
        <v>20</v>
      </c>
      <c r="F30" s="511" t="s">
        <v>339</v>
      </c>
      <c r="G30" s="508" t="s">
        <v>6092</v>
      </c>
      <c r="H30" s="30"/>
    </row>
    <row r="31" spans="1:8">
      <c r="A31" s="509" t="s">
        <v>152</v>
      </c>
      <c r="B31" s="510" t="s">
        <v>523</v>
      </c>
      <c r="C31" s="125" t="s">
        <v>18</v>
      </c>
      <c r="D31" s="125" t="s">
        <v>19</v>
      </c>
      <c r="E31" s="125" t="s">
        <v>20</v>
      </c>
      <c r="F31" s="511" t="s">
        <v>290</v>
      </c>
      <c r="G31" s="508" t="s">
        <v>6101</v>
      </c>
      <c r="H31" s="30">
        <v>45524</v>
      </c>
    </row>
    <row r="32" spans="1:8">
      <c r="A32" s="513" t="s">
        <v>1482</v>
      </c>
      <c r="B32" s="514" t="s">
        <v>1483</v>
      </c>
      <c r="C32" s="125" t="s">
        <v>18</v>
      </c>
      <c r="D32" s="125" t="s">
        <v>25</v>
      </c>
      <c r="E32" s="125" t="s">
        <v>20</v>
      </c>
      <c r="F32" s="511" t="s">
        <v>1484</v>
      </c>
      <c r="G32" s="508" t="s">
        <v>6101</v>
      </c>
      <c r="H32" s="30">
        <v>45545</v>
      </c>
    </row>
    <row r="33" spans="1:8">
      <c r="A33" s="513" t="s">
        <v>2827</v>
      </c>
      <c r="B33" s="514" t="s">
        <v>2828</v>
      </c>
      <c r="C33" s="125" t="s">
        <v>18</v>
      </c>
      <c r="D33" s="125" t="s">
        <v>19</v>
      </c>
      <c r="E33" s="125" t="s">
        <v>20</v>
      </c>
      <c r="F33" s="511" t="s">
        <v>339</v>
      </c>
      <c r="G33" s="508" t="s">
        <v>6101</v>
      </c>
      <c r="H33" s="30">
        <v>45551</v>
      </c>
    </row>
    <row r="34" spans="1:8">
      <c r="A34" s="520" t="s">
        <v>6102</v>
      </c>
      <c r="B34" s="521" t="s">
        <v>2940</v>
      </c>
      <c r="C34" s="125" t="s">
        <v>18</v>
      </c>
      <c r="D34" s="125" t="s">
        <v>19</v>
      </c>
      <c r="E34" s="125" t="s">
        <v>20</v>
      </c>
      <c r="F34" s="511" t="s">
        <v>339</v>
      </c>
      <c r="G34" s="508" t="s">
        <v>6101</v>
      </c>
      <c r="H34" s="30">
        <v>45545</v>
      </c>
    </row>
    <row r="35" spans="1:8">
      <c r="A35" s="522" t="s">
        <v>318</v>
      </c>
      <c r="B35" s="523" t="s">
        <v>319</v>
      </c>
      <c r="C35" s="125" t="s">
        <v>18</v>
      </c>
      <c r="D35" s="125" t="s">
        <v>19</v>
      </c>
      <c r="E35" s="125" t="s">
        <v>20</v>
      </c>
      <c r="F35" s="511" t="s">
        <v>290</v>
      </c>
      <c r="G35" s="508" t="s">
        <v>6101</v>
      </c>
      <c r="H35" s="30">
        <v>45567</v>
      </c>
    </row>
    <row r="36" spans="1:8">
      <c r="A36" s="509" t="s">
        <v>1077</v>
      </c>
      <c r="B36" s="510" t="s">
        <v>1078</v>
      </c>
      <c r="C36" s="125" t="s">
        <v>18</v>
      </c>
      <c r="D36" s="125" t="s">
        <v>19</v>
      </c>
      <c r="E36" s="125" t="s">
        <v>20</v>
      </c>
      <c r="F36" s="511" t="s">
        <v>339</v>
      </c>
      <c r="G36" s="508" t="s">
        <v>6101</v>
      </c>
      <c r="H36" s="30">
        <v>45583</v>
      </c>
    </row>
    <row r="37" spans="1:8">
      <c r="A37" s="509" t="s">
        <v>637</v>
      </c>
      <c r="B37" s="510" t="s">
        <v>638</v>
      </c>
      <c r="C37" s="125" t="s">
        <v>18</v>
      </c>
      <c r="D37" s="125" t="s">
        <v>19</v>
      </c>
      <c r="E37" s="125" t="s">
        <v>20</v>
      </c>
      <c r="F37" s="511" t="s">
        <v>339</v>
      </c>
      <c r="G37" s="508" t="s">
        <v>6101</v>
      </c>
      <c r="H37" s="30" t="s">
        <v>6103</v>
      </c>
    </row>
    <row r="38" spans="1:8">
      <c r="A38" s="509" t="s">
        <v>6104</v>
      </c>
      <c r="B38" s="510" t="s">
        <v>1598</v>
      </c>
      <c r="C38" s="125" t="s">
        <v>18</v>
      </c>
      <c r="D38" s="125" t="s">
        <v>19</v>
      </c>
      <c r="E38" s="125" t="s">
        <v>20</v>
      </c>
      <c r="F38" s="511" t="s">
        <v>290</v>
      </c>
      <c r="G38" s="508" t="s">
        <v>6101</v>
      </c>
      <c r="H38" s="30">
        <v>45562</v>
      </c>
    </row>
    <row r="39" spans="1:8">
      <c r="A39" s="513" t="s">
        <v>6104</v>
      </c>
      <c r="B39" s="514" t="s">
        <v>1601</v>
      </c>
      <c r="C39" s="125" t="s">
        <v>18</v>
      </c>
      <c r="D39" s="125" t="s">
        <v>19</v>
      </c>
      <c r="E39" s="125" t="s">
        <v>20</v>
      </c>
      <c r="F39" s="511" t="s">
        <v>290</v>
      </c>
      <c r="G39" s="508" t="s">
        <v>6101</v>
      </c>
      <c r="H39" s="30">
        <v>45562</v>
      </c>
    </row>
    <row r="40" spans="1:8">
      <c r="A40" s="509" t="s">
        <v>927</v>
      </c>
      <c r="B40" s="512" t="s">
        <v>928</v>
      </c>
      <c r="C40" s="125" t="s">
        <v>18</v>
      </c>
      <c r="D40" s="125" t="s">
        <v>19</v>
      </c>
      <c r="E40" s="125" t="s">
        <v>20</v>
      </c>
      <c r="F40" s="511" t="s">
        <v>290</v>
      </c>
      <c r="G40" s="508" t="s">
        <v>6101</v>
      </c>
      <c r="H40" s="30">
        <v>45587</v>
      </c>
    </row>
    <row r="41" spans="1:8">
      <c r="A41" s="509" t="s">
        <v>927</v>
      </c>
      <c r="B41" s="512" t="s">
        <v>932</v>
      </c>
      <c r="C41" s="125" t="s">
        <v>18</v>
      </c>
      <c r="D41" s="125" t="s">
        <v>19</v>
      </c>
      <c r="E41" s="125" t="s">
        <v>20</v>
      </c>
      <c r="F41" s="511" t="s">
        <v>290</v>
      </c>
      <c r="G41" s="508" t="s">
        <v>6101</v>
      </c>
      <c r="H41" s="30">
        <v>45587</v>
      </c>
    </row>
    <row r="42" spans="1:8">
      <c r="A42" s="509" t="s">
        <v>1486</v>
      </c>
      <c r="B42" s="512" t="s">
        <v>1487</v>
      </c>
      <c r="C42" s="125" t="s">
        <v>18</v>
      </c>
      <c r="D42" s="125" t="s">
        <v>19</v>
      </c>
      <c r="E42" s="125" t="s">
        <v>20</v>
      </c>
      <c r="F42" s="511" t="s">
        <v>339</v>
      </c>
      <c r="G42" s="508" t="s">
        <v>6101</v>
      </c>
      <c r="H42" s="30">
        <v>45530</v>
      </c>
    </row>
    <row r="43" spans="1:8">
      <c r="A43" s="509" t="s">
        <v>95</v>
      </c>
      <c r="B43" s="512" t="s">
        <v>1011</v>
      </c>
      <c r="C43" s="125" t="s">
        <v>18</v>
      </c>
      <c r="D43" s="125" t="s">
        <v>19</v>
      </c>
      <c r="E43" s="125" t="s">
        <v>20</v>
      </c>
      <c r="F43" s="511" t="s">
        <v>339</v>
      </c>
      <c r="G43" s="508" t="s">
        <v>6101</v>
      </c>
      <c r="H43" s="30">
        <v>45567</v>
      </c>
    </row>
    <row r="44" spans="1:8">
      <c r="A44" s="509" t="s">
        <v>1583</v>
      </c>
      <c r="B44" s="512" t="s">
        <v>1584</v>
      </c>
      <c r="C44" s="125" t="s">
        <v>18</v>
      </c>
      <c r="D44" s="125" t="s">
        <v>19</v>
      </c>
      <c r="E44" s="125" t="s">
        <v>20</v>
      </c>
      <c r="F44" s="511" t="s">
        <v>290</v>
      </c>
      <c r="G44" s="508" t="s">
        <v>6101</v>
      </c>
      <c r="H44" s="30">
        <v>45524</v>
      </c>
    </row>
    <row r="45" spans="1:8">
      <c r="A45" s="509" t="s">
        <v>381</v>
      </c>
      <c r="B45" s="512" t="s">
        <v>382</v>
      </c>
      <c r="C45" s="125" t="s">
        <v>18</v>
      </c>
      <c r="D45" s="125" t="s">
        <v>19</v>
      </c>
      <c r="E45" s="125" t="s">
        <v>20</v>
      </c>
      <c r="F45" s="511" t="s">
        <v>339</v>
      </c>
      <c r="G45" s="508" t="s">
        <v>6101</v>
      </c>
      <c r="H45" s="30">
        <v>45588</v>
      </c>
    </row>
    <row r="46" spans="1:8">
      <c r="A46" s="509" t="s">
        <v>1256</v>
      </c>
      <c r="B46" s="512" t="s">
        <v>1257</v>
      </c>
      <c r="C46" s="125" t="s">
        <v>18</v>
      </c>
      <c r="D46" s="125" t="s">
        <v>19</v>
      </c>
      <c r="E46" s="125" t="s">
        <v>20</v>
      </c>
      <c r="F46" s="511" t="s">
        <v>339</v>
      </c>
      <c r="G46" s="508" t="s">
        <v>6099</v>
      </c>
      <c r="H46" s="30">
        <v>45574</v>
      </c>
    </row>
    <row r="47" spans="1:8">
      <c r="A47" s="509" t="s">
        <v>2680</v>
      </c>
      <c r="B47" s="512" t="s">
        <v>2681</v>
      </c>
      <c r="C47" s="125" t="s">
        <v>18</v>
      </c>
      <c r="D47" s="125" t="s">
        <v>110</v>
      </c>
      <c r="E47" s="125" t="s">
        <v>38</v>
      </c>
      <c r="F47" s="511" t="s">
        <v>6105</v>
      </c>
      <c r="G47" s="508" t="s">
        <v>6097</v>
      </c>
      <c r="H47" s="30"/>
    </row>
    <row r="48" spans="1:8">
      <c r="A48" s="509" t="s">
        <v>2950</v>
      </c>
      <c r="B48" s="512" t="s">
        <v>2951</v>
      </c>
      <c r="C48" s="125" t="s">
        <v>18</v>
      </c>
      <c r="D48" s="125" t="s">
        <v>19</v>
      </c>
      <c r="E48" s="125" t="s">
        <v>38</v>
      </c>
      <c r="F48" s="511" t="s">
        <v>6096</v>
      </c>
      <c r="G48" s="508" t="s">
        <v>6097</v>
      </c>
      <c r="H48" s="30">
        <v>45581</v>
      </c>
    </row>
    <row r="49" spans="1:8">
      <c r="A49" s="509" t="s">
        <v>6106</v>
      </c>
      <c r="B49" s="512" t="s">
        <v>6107</v>
      </c>
      <c r="C49" s="125" t="s">
        <v>18</v>
      </c>
      <c r="D49" s="125" t="s">
        <v>19</v>
      </c>
      <c r="E49" s="125" t="s">
        <v>38</v>
      </c>
      <c r="F49" s="511" t="s">
        <v>6098</v>
      </c>
      <c r="G49" s="508" t="s">
        <v>6097</v>
      </c>
      <c r="H49" s="30">
        <v>45590</v>
      </c>
    </row>
    <row r="50" spans="1:8">
      <c r="A50" s="509" t="s">
        <v>283</v>
      </c>
      <c r="B50" s="512" t="s">
        <v>284</v>
      </c>
      <c r="C50" s="125" t="s">
        <v>18</v>
      </c>
      <c r="D50" s="125" t="s">
        <v>19</v>
      </c>
      <c r="E50" s="125" t="s">
        <v>38</v>
      </c>
      <c r="F50" s="511" t="s">
        <v>285</v>
      </c>
      <c r="G50" s="508" t="s">
        <v>6099</v>
      </c>
      <c r="H50" s="30">
        <v>45592</v>
      </c>
    </row>
    <row r="51" spans="1:8">
      <c r="A51" s="41" t="s">
        <v>1790</v>
      </c>
      <c r="B51" s="15" t="s">
        <v>1791</v>
      </c>
      <c r="C51" s="125" t="s">
        <v>18</v>
      </c>
      <c r="D51" s="125" t="s">
        <v>19</v>
      </c>
      <c r="E51" s="125" t="s">
        <v>38</v>
      </c>
      <c r="F51" s="511" t="s">
        <v>285</v>
      </c>
      <c r="G51" s="508" t="s">
        <v>6099</v>
      </c>
      <c r="H51" s="30">
        <v>45594</v>
      </c>
    </row>
    <row r="52" spans="1:8">
      <c r="A52" s="41" t="s">
        <v>1793</v>
      </c>
      <c r="B52" s="15" t="s">
        <v>1794</v>
      </c>
      <c r="C52" s="125" t="s">
        <v>18</v>
      </c>
      <c r="D52" s="125" t="s">
        <v>19</v>
      </c>
      <c r="E52" s="125" t="s">
        <v>38</v>
      </c>
      <c r="F52" s="511" t="s">
        <v>285</v>
      </c>
      <c r="G52" s="508" t="s">
        <v>6099</v>
      </c>
      <c r="H52" s="30">
        <v>45594</v>
      </c>
    </row>
    <row r="53" spans="1:8">
      <c r="A53" s="509" t="s">
        <v>937</v>
      </c>
      <c r="B53" s="512" t="s">
        <v>938</v>
      </c>
      <c r="C53" s="125" t="s">
        <v>18</v>
      </c>
      <c r="D53" s="125" t="s">
        <v>19</v>
      </c>
      <c r="E53" s="125" t="s">
        <v>38</v>
      </c>
      <c r="F53" s="511" t="s">
        <v>285</v>
      </c>
      <c r="G53" s="508" t="s">
        <v>6099</v>
      </c>
      <c r="H53" s="30">
        <v>45595</v>
      </c>
    </row>
    <row r="54" spans="1:8">
      <c r="A54" s="509" t="s">
        <v>2340</v>
      </c>
      <c r="B54" s="512" t="s">
        <v>2341</v>
      </c>
      <c r="C54" s="125" t="s">
        <v>18</v>
      </c>
      <c r="D54" s="125" t="s">
        <v>19</v>
      </c>
      <c r="E54" s="125" t="s">
        <v>38</v>
      </c>
      <c r="F54" s="511" t="s">
        <v>6096</v>
      </c>
      <c r="G54" s="508" t="s">
        <v>6097</v>
      </c>
      <c r="H54" s="30">
        <v>45596</v>
      </c>
    </row>
    <row r="55" spans="1:8">
      <c r="A55" s="509" t="s">
        <v>1670</v>
      </c>
      <c r="B55" s="512" t="s">
        <v>1671</v>
      </c>
      <c r="C55" s="125" t="s">
        <v>18</v>
      </c>
      <c r="D55" s="125" t="s">
        <v>19</v>
      </c>
      <c r="E55" s="125" t="s">
        <v>38</v>
      </c>
      <c r="F55" s="511" t="s">
        <v>6098</v>
      </c>
      <c r="G55" s="508" t="s">
        <v>6099</v>
      </c>
      <c r="H55" s="30">
        <v>45604</v>
      </c>
    </row>
    <row r="56" spans="1:8">
      <c r="A56" s="509" t="s">
        <v>583</v>
      </c>
      <c r="B56" s="512" t="s">
        <v>584</v>
      </c>
      <c r="C56" s="125" t="s">
        <v>18</v>
      </c>
      <c r="D56" s="125" t="s">
        <v>19</v>
      </c>
      <c r="E56" s="125" t="s">
        <v>38</v>
      </c>
      <c r="F56" s="511" t="s">
        <v>6108</v>
      </c>
      <c r="G56" s="508" t="s">
        <v>6099</v>
      </c>
      <c r="H56" s="30">
        <v>45604</v>
      </c>
    </row>
    <row r="57" spans="1:8">
      <c r="A57" s="509" t="s">
        <v>1142</v>
      </c>
      <c r="B57" s="512" t="s">
        <v>1143</v>
      </c>
      <c r="C57" s="125" t="s">
        <v>18</v>
      </c>
      <c r="D57" s="125" t="s">
        <v>19</v>
      </c>
      <c r="E57" s="125" t="s">
        <v>38</v>
      </c>
      <c r="F57" s="511" t="s">
        <v>6109</v>
      </c>
      <c r="G57" s="508" t="s">
        <v>6097</v>
      </c>
      <c r="H57" s="30">
        <v>45608</v>
      </c>
    </row>
    <row r="58" spans="1:8">
      <c r="A58" s="509" t="s">
        <v>2572</v>
      </c>
      <c r="B58" s="512" t="s">
        <v>2573</v>
      </c>
      <c r="C58" s="125" t="s">
        <v>18</v>
      </c>
      <c r="D58" s="125" t="s">
        <v>19</v>
      </c>
      <c r="E58" s="125" t="s">
        <v>38</v>
      </c>
      <c r="F58" s="511" t="s">
        <v>6108</v>
      </c>
      <c r="G58" s="508" t="s">
        <v>6099</v>
      </c>
      <c r="H58" s="30">
        <v>45609</v>
      </c>
    </row>
    <row r="59" spans="1:8">
      <c r="A59" s="3" t="s">
        <v>1731</v>
      </c>
      <c r="B59" s="4" t="s">
        <v>1732</v>
      </c>
      <c r="C59" s="125" t="s">
        <v>18</v>
      </c>
      <c r="D59" s="125" t="s">
        <v>19</v>
      </c>
      <c r="E59" s="125" t="s">
        <v>38</v>
      </c>
      <c r="F59" s="511" t="s">
        <v>6108</v>
      </c>
      <c r="G59" s="508" t="s">
        <v>6099</v>
      </c>
      <c r="H59" s="30">
        <v>45609</v>
      </c>
    </row>
    <row r="60" spans="1:8">
      <c r="A60" s="3" t="s">
        <v>1855</v>
      </c>
      <c r="B60" s="4" t="s">
        <v>1856</v>
      </c>
      <c r="C60" s="125" t="s">
        <v>18</v>
      </c>
      <c r="D60" s="125" t="s">
        <v>19</v>
      </c>
      <c r="E60" s="125" t="s">
        <v>38</v>
      </c>
      <c r="F60" s="511" t="s">
        <v>6108</v>
      </c>
      <c r="G60" s="508" t="s">
        <v>6099</v>
      </c>
      <c r="H60" s="30">
        <v>45610</v>
      </c>
    </row>
    <row r="61" spans="1:8">
      <c r="A61" s="3" t="s">
        <v>1975</v>
      </c>
      <c r="B61" s="4" t="s">
        <v>1976</v>
      </c>
      <c r="C61" s="125" t="s">
        <v>18</v>
      </c>
      <c r="D61" s="125" t="s">
        <v>19</v>
      </c>
      <c r="E61" s="125" t="s">
        <v>124</v>
      </c>
      <c r="F61" s="511" t="s">
        <v>6110</v>
      </c>
      <c r="G61" s="508" t="s">
        <v>6111</v>
      </c>
      <c r="H61" s="30">
        <v>45610</v>
      </c>
    </row>
    <row r="62" spans="1:8">
      <c r="A62" s="3" t="s">
        <v>1234</v>
      </c>
      <c r="B62" s="4" t="s">
        <v>1235</v>
      </c>
      <c r="C62" s="125" t="s">
        <v>18</v>
      </c>
      <c r="D62" s="125" t="s">
        <v>19</v>
      </c>
      <c r="E62" s="125" t="s">
        <v>38</v>
      </c>
      <c r="F62" s="511" t="s">
        <v>6108</v>
      </c>
      <c r="G62" s="508" t="s">
        <v>6099</v>
      </c>
      <c r="H62" s="30">
        <v>45617</v>
      </c>
    </row>
    <row r="63" spans="1:8">
      <c r="A63" s="3" t="s">
        <v>858</v>
      </c>
      <c r="B63" s="4" t="s">
        <v>859</v>
      </c>
      <c r="C63" s="125" t="s">
        <v>18</v>
      </c>
      <c r="D63" s="125" t="s">
        <v>19</v>
      </c>
      <c r="E63" s="125" t="s">
        <v>38</v>
      </c>
      <c r="F63" s="511" t="s">
        <v>6108</v>
      </c>
      <c r="G63" s="508" t="s">
        <v>6111</v>
      </c>
      <c r="H63" s="30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6112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3"/>
    </row>
    <row r="2" spans="1:12">
      <c r="A2" s="524" t="s">
        <v>2</v>
      </c>
      <c r="B2" s="524" t="s">
        <v>6113</v>
      </c>
      <c r="C2" s="524" t="s">
        <v>6114</v>
      </c>
      <c r="D2" s="524" t="s">
        <v>5469</v>
      </c>
      <c r="E2" s="524" t="s">
        <v>6115</v>
      </c>
      <c r="F2" s="524" t="s">
        <v>6116</v>
      </c>
      <c r="G2" s="524" t="s">
        <v>6117</v>
      </c>
      <c r="H2" s="524" t="s">
        <v>6118</v>
      </c>
      <c r="I2" s="524" t="s">
        <v>6119</v>
      </c>
      <c r="J2" s="524" t="s">
        <v>6120</v>
      </c>
      <c r="K2" s="524" t="s">
        <v>6121</v>
      </c>
      <c r="L2" s="524" t="s">
        <v>5468</v>
      </c>
    </row>
    <row r="3" spans="1:12">
      <c r="A3" s="84" t="s">
        <v>18</v>
      </c>
      <c r="B3" s="525">
        <f>BTG!AR881</f>
        <v>299052900.73000032</v>
      </c>
      <c r="C3" s="525">
        <f>BTG!AS881</f>
        <v>307051791.96000004</v>
      </c>
      <c r="D3" s="525">
        <f>BTG!AT881</f>
        <v>305990253.87999988</v>
      </c>
      <c r="E3" s="525">
        <f>BTG!AU881</f>
        <v>321180823.67000014</v>
      </c>
      <c r="F3" s="525">
        <f>BTG!AV881</f>
        <v>330498211.71000016</v>
      </c>
      <c r="G3" s="525">
        <f>BTG!AW881</f>
        <v>337035449.6500001</v>
      </c>
      <c r="H3" s="525">
        <f>BTG!AX881</f>
        <v>282738204.07999974</v>
      </c>
      <c r="I3" s="525">
        <f>BTG!AY881</f>
        <v>262223673.79000008</v>
      </c>
      <c r="J3" s="525">
        <f>BTG!AZ881</f>
        <v>256272540.12999985</v>
      </c>
      <c r="K3" s="525">
        <f>BTG!BA881</f>
        <v>252318336.78000003</v>
      </c>
      <c r="L3" s="525" t="e">
        <f ca="1">BTG!BB881</f>
        <v>#NAME?</v>
      </c>
    </row>
    <row r="4" spans="1:12">
      <c r="A4" s="84" t="s">
        <v>3643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  <c r="L4" s="525" t="e">
        <f ca="1">Ágora!AW17</f>
        <v>#NAME?</v>
      </c>
    </row>
    <row r="5" spans="1:12">
      <c r="A5" s="84" t="s">
        <v>2996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>
        <f>Guide!CJ397</f>
        <v>16328781.689999998</v>
      </c>
      <c r="L5" s="525" t="e">
        <f ca="1">Guide!CK397</f>
        <v>#NAME?</v>
      </c>
    </row>
    <row r="6" spans="1:12">
      <c r="A6" s="84" t="s">
        <v>142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810895.62999999989</v>
      </c>
      <c r="L6" s="525"/>
    </row>
    <row r="7" spans="1:12">
      <c r="A7" s="84" t="s">
        <v>3774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  <c r="L7" s="525">
        <v>0</v>
      </c>
    </row>
    <row r="8" spans="1:12">
      <c r="A8" s="526" t="s">
        <v>6122</v>
      </c>
      <c r="B8" s="527">
        <f t="shared" ref="B8:L8" si="0">SUM(B3:B7)</f>
        <v>343200449.57000035</v>
      </c>
      <c r="C8" s="527">
        <f t="shared" si="0"/>
        <v>343934702.99000007</v>
      </c>
      <c r="D8" s="527">
        <f t="shared" si="0"/>
        <v>340593960.48999989</v>
      </c>
      <c r="E8" s="527">
        <f t="shared" si="0"/>
        <v>356298318.28000015</v>
      </c>
      <c r="F8" s="527">
        <f t="shared" si="0"/>
        <v>364672974.76000017</v>
      </c>
      <c r="G8" s="527">
        <f t="shared" si="0"/>
        <v>372370887.32000011</v>
      </c>
      <c r="H8" s="527">
        <f t="shared" si="0"/>
        <v>317835632.44999975</v>
      </c>
      <c r="I8" s="527">
        <f t="shared" si="0"/>
        <v>297758925.87000006</v>
      </c>
      <c r="J8" s="527">
        <f t="shared" si="0"/>
        <v>291165775.98999989</v>
      </c>
      <c r="K8" s="527">
        <f t="shared" si="0"/>
        <v>287210999.02000004</v>
      </c>
      <c r="L8" s="527" t="e">
        <f t="shared" ca="1" si="0"/>
        <v>#NAME?</v>
      </c>
    </row>
    <row r="9" spans="1:12">
      <c r="C9" s="528"/>
      <c r="D9" s="528"/>
      <c r="E9" s="528"/>
      <c r="F9" s="528"/>
      <c r="G9" s="528"/>
      <c r="H9" s="528"/>
      <c r="I9" s="528"/>
      <c r="J9" s="528"/>
      <c r="K9" s="528"/>
      <c r="L9" s="528"/>
    </row>
    <row r="10" spans="1:12">
      <c r="K10" s="528"/>
      <c r="L10" s="528"/>
    </row>
    <row r="11" spans="1:12">
      <c r="A11" s="662" t="s">
        <v>6123</v>
      </c>
      <c r="B11" s="652"/>
      <c r="C11" s="652"/>
      <c r="D11" s="652"/>
      <c r="E11" s="652"/>
      <c r="F11" s="652"/>
      <c r="G11" s="652"/>
      <c r="H11" s="652"/>
      <c r="I11" s="652"/>
      <c r="J11" s="652"/>
      <c r="K11" s="653"/>
    </row>
    <row r="12" spans="1:12">
      <c r="A12" s="524" t="s">
        <v>2</v>
      </c>
      <c r="B12" s="524" t="s">
        <v>6113</v>
      </c>
      <c r="C12" s="524" t="s">
        <v>6114</v>
      </c>
      <c r="D12" s="524" t="s">
        <v>5469</v>
      </c>
      <c r="E12" s="524" t="s">
        <v>6115</v>
      </c>
      <c r="F12" s="524" t="s">
        <v>6116</v>
      </c>
      <c r="G12" s="524" t="s">
        <v>6117</v>
      </c>
      <c r="H12" s="524" t="s">
        <v>6118</v>
      </c>
      <c r="I12" s="524" t="s">
        <v>6119</v>
      </c>
      <c r="J12" s="524" t="s">
        <v>6120</v>
      </c>
      <c r="K12" s="524" t="s">
        <v>6124</v>
      </c>
    </row>
    <row r="13" spans="1:12">
      <c r="A13" s="84" t="s">
        <v>122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  <c r="K13" s="529">
        <f>Pershing!AU26</f>
        <v>1505152.1</v>
      </c>
    </row>
    <row r="14" spans="1:12">
      <c r="A14" s="84" t="s">
        <v>37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  <c r="K14" s="529">
        <f>'Interactive Brokers'!Z8</f>
        <v>652626.43999999994</v>
      </c>
    </row>
    <row r="15" spans="1:12">
      <c r="A15" s="526" t="s">
        <v>6122</v>
      </c>
      <c r="B15" s="530">
        <f t="shared" ref="B15:K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  <c r="K15" s="530">
        <f t="shared" si="1"/>
        <v>2157778.54</v>
      </c>
    </row>
    <row r="20" spans="1:12">
      <c r="A20" s="662" t="s">
        <v>6125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</row>
    <row r="21" spans="1:12">
      <c r="A21" s="524" t="s">
        <v>6126</v>
      </c>
      <c r="B21" s="524" t="s">
        <v>6113</v>
      </c>
      <c r="C21" s="524" t="s">
        <v>6114</v>
      </c>
      <c r="D21" s="524" t="s">
        <v>5469</v>
      </c>
      <c r="E21" s="524" t="s">
        <v>6115</v>
      </c>
      <c r="F21" s="524" t="s">
        <v>6116</v>
      </c>
      <c r="G21" s="524" t="s">
        <v>6117</v>
      </c>
      <c r="H21" s="524" t="s">
        <v>6118</v>
      </c>
      <c r="I21" s="524" t="s">
        <v>6119</v>
      </c>
      <c r="J21" s="524" t="s">
        <v>6120</v>
      </c>
      <c r="K21" s="524" t="s">
        <v>6121</v>
      </c>
    </row>
    <row r="22" spans="1:12">
      <c r="A22" s="526" t="s">
        <v>6127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  <c r="K22" s="527" t="s">
        <v>6128</v>
      </c>
      <c r="L22" s="531"/>
    </row>
    <row r="25" spans="1:12">
      <c r="A25" s="662" t="s">
        <v>6129</v>
      </c>
      <c r="B25" s="652"/>
      <c r="C25" s="652"/>
      <c r="D25" s="652"/>
      <c r="E25" s="652"/>
      <c r="F25" s="652"/>
      <c r="G25" s="652"/>
    </row>
    <row r="26" spans="1:12">
      <c r="A26" s="524" t="s">
        <v>6126</v>
      </c>
      <c r="B26" s="524" t="s">
        <v>6117</v>
      </c>
      <c r="C26" s="524" t="s">
        <v>6118</v>
      </c>
      <c r="D26" s="524" t="s">
        <v>6119</v>
      </c>
      <c r="E26" s="524" t="s">
        <v>6120</v>
      </c>
      <c r="F26" s="524" t="s">
        <v>6121</v>
      </c>
      <c r="G26" s="524" t="s">
        <v>5468</v>
      </c>
    </row>
    <row r="27" spans="1:12">
      <c r="A27" s="526" t="s">
        <v>110</v>
      </c>
      <c r="B27" s="527">
        <f>SUMIF(BTG!$D:$D,"Voga",BTG!AW:AW)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>
        <f>SUMIF(BTG!$D:$D,"Voga",BTG!BA:BA)</f>
        <v>15403339.870000003</v>
      </c>
      <c r="G27" s="527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6130</v>
      </c>
      <c r="B1" s="532" t="s">
        <v>6131</v>
      </c>
      <c r="C1" s="532" t="s">
        <v>6132</v>
      </c>
      <c r="D1" s="532" t="s">
        <v>6133</v>
      </c>
      <c r="E1" s="532" t="s">
        <v>6134</v>
      </c>
      <c r="F1" s="532" t="s">
        <v>6135</v>
      </c>
      <c r="G1" s="532" t="s">
        <v>6136</v>
      </c>
    </row>
    <row r="2" spans="1:17" ht="15.75" customHeight="1">
      <c r="A2" s="533" t="s">
        <v>6137</v>
      </c>
      <c r="B2" s="534" t="s">
        <v>6138</v>
      </c>
      <c r="C2" s="535">
        <v>30271</v>
      </c>
      <c r="D2" s="534">
        <f t="shared" ref="D2:D14" si="0">DATEDIF(C2,$C$121,"Y")</f>
        <v>37</v>
      </c>
      <c r="E2" s="534" t="s">
        <v>6139</v>
      </c>
      <c r="F2" s="534" t="s">
        <v>6140</v>
      </c>
      <c r="G2" s="131">
        <v>326844</v>
      </c>
      <c r="J2" s="536" t="s">
        <v>6131</v>
      </c>
      <c r="K2" s="534" t="s">
        <v>6122</v>
      </c>
      <c r="L2" s="534" t="s">
        <v>6141</v>
      </c>
      <c r="M2" s="534" t="s">
        <v>6142</v>
      </c>
      <c r="N2" s="534" t="s">
        <v>6141</v>
      </c>
      <c r="O2" s="534" t="s">
        <v>6143</v>
      </c>
    </row>
    <row r="3" spans="1:17" ht="15.75" customHeight="1">
      <c r="A3" s="537" t="s">
        <v>6144</v>
      </c>
      <c r="B3" s="534" t="s">
        <v>5624</v>
      </c>
      <c r="C3" s="535">
        <v>20755</v>
      </c>
      <c r="D3" s="534">
        <f t="shared" si="0"/>
        <v>63</v>
      </c>
      <c r="E3" s="534" t="s">
        <v>6145</v>
      </c>
      <c r="F3" s="534" t="s">
        <v>6140</v>
      </c>
      <c r="G3" s="131">
        <v>100078.05</v>
      </c>
      <c r="J3" s="303" t="s">
        <v>6146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6147</v>
      </c>
      <c r="B4" s="534" t="s">
        <v>6138</v>
      </c>
      <c r="C4" s="535">
        <v>28058</v>
      </c>
      <c r="D4" s="534">
        <f t="shared" si="0"/>
        <v>43</v>
      </c>
      <c r="E4" s="534" t="s">
        <v>6148</v>
      </c>
      <c r="F4" s="534" t="s">
        <v>6140</v>
      </c>
      <c r="G4" s="131">
        <v>49196.01</v>
      </c>
      <c r="J4" s="303" t="s">
        <v>6149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6150</v>
      </c>
      <c r="B5" s="534" t="s">
        <v>6138</v>
      </c>
      <c r="C5" s="535">
        <v>29075</v>
      </c>
      <c r="D5" s="534">
        <f t="shared" si="0"/>
        <v>40</v>
      </c>
      <c r="E5" s="534" t="s">
        <v>6148</v>
      </c>
      <c r="F5" s="534" t="s">
        <v>6140</v>
      </c>
      <c r="G5" s="131">
        <v>100349</v>
      </c>
      <c r="J5" s="303" t="s">
        <v>6122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3220</v>
      </c>
      <c r="P5" s="541">
        <f>SUM(P3:P4)</f>
        <v>108</v>
      </c>
    </row>
    <row r="6" spans="1:17" ht="15.75" customHeight="1">
      <c r="A6" s="537" t="s">
        <v>6151</v>
      </c>
      <c r="B6" s="534" t="s">
        <v>6138</v>
      </c>
      <c r="C6" s="535">
        <v>26364</v>
      </c>
      <c r="D6" s="534">
        <f t="shared" si="0"/>
        <v>47</v>
      </c>
      <c r="E6" s="534" t="s">
        <v>6148</v>
      </c>
      <c r="F6" s="534" t="s">
        <v>6140</v>
      </c>
      <c r="G6" s="131">
        <v>254439</v>
      </c>
      <c r="P6" s="541"/>
    </row>
    <row r="7" spans="1:17" ht="15.75" customHeight="1">
      <c r="A7" s="537" t="s">
        <v>6152</v>
      </c>
      <c r="B7" s="534" t="s">
        <v>6138</v>
      </c>
      <c r="C7" s="535">
        <v>30591</v>
      </c>
      <c r="D7" s="534">
        <f t="shared" si="0"/>
        <v>36</v>
      </c>
      <c r="E7" s="534" t="s">
        <v>6139</v>
      </c>
      <c r="F7" s="534" t="s">
        <v>6153</v>
      </c>
      <c r="G7" s="131">
        <v>105616</v>
      </c>
      <c r="J7" s="536" t="s">
        <v>6133</v>
      </c>
      <c r="K7" s="534" t="s">
        <v>6122</v>
      </c>
      <c r="L7" s="534" t="s">
        <v>6141</v>
      </c>
      <c r="M7" s="534" t="s">
        <v>6154</v>
      </c>
      <c r="N7" s="534" t="s">
        <v>6141</v>
      </c>
      <c r="O7" s="534" t="s">
        <v>6143</v>
      </c>
      <c r="P7" s="541"/>
    </row>
    <row r="8" spans="1:17" ht="15.75" customHeight="1">
      <c r="A8" s="303" t="s">
        <v>6155</v>
      </c>
      <c r="B8" s="534" t="s">
        <v>6138</v>
      </c>
      <c r="C8" s="535">
        <v>28792</v>
      </c>
      <c r="D8" s="534">
        <f t="shared" si="0"/>
        <v>41</v>
      </c>
      <c r="E8" s="534" t="s">
        <v>6156</v>
      </c>
      <c r="F8" s="534" t="s">
        <v>6140</v>
      </c>
      <c r="G8" s="131">
        <v>1013833</v>
      </c>
      <c r="J8" s="303" t="s">
        <v>6157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6158</v>
      </c>
      <c r="B9" s="534" t="s">
        <v>6138</v>
      </c>
      <c r="C9" s="535">
        <v>33605</v>
      </c>
      <c r="D9" s="534">
        <f t="shared" si="0"/>
        <v>28</v>
      </c>
      <c r="E9" s="534" t="s">
        <v>6159</v>
      </c>
      <c r="F9" s="534" t="s">
        <v>6140</v>
      </c>
      <c r="G9" s="131">
        <v>5158.12</v>
      </c>
      <c r="J9" s="303" t="s">
        <v>6160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6161</v>
      </c>
      <c r="B10" s="534" t="s">
        <v>5624</v>
      </c>
      <c r="C10" s="535">
        <v>23623</v>
      </c>
      <c r="D10" s="534">
        <f t="shared" si="0"/>
        <v>55</v>
      </c>
      <c r="E10" s="534" t="s">
        <v>6162</v>
      </c>
      <c r="F10" s="534" t="s">
        <v>6140</v>
      </c>
      <c r="G10" s="131">
        <v>928015</v>
      </c>
      <c r="J10" s="303" t="s">
        <v>6163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6164</v>
      </c>
      <c r="B11" s="534" t="s">
        <v>5624</v>
      </c>
      <c r="C11" s="535">
        <v>31602</v>
      </c>
      <c r="D11" s="534">
        <f t="shared" si="0"/>
        <v>33</v>
      </c>
      <c r="E11" s="534" t="s">
        <v>6165</v>
      </c>
      <c r="F11" s="534" t="s">
        <v>6140</v>
      </c>
      <c r="G11" s="131">
        <v>449686</v>
      </c>
      <c r="J11" s="303" t="s">
        <v>6166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6167</v>
      </c>
      <c r="B12" s="534" t="s">
        <v>5624</v>
      </c>
      <c r="C12" s="535">
        <v>24295</v>
      </c>
      <c r="D12" s="534">
        <f t="shared" si="0"/>
        <v>53</v>
      </c>
      <c r="E12" s="534" t="s">
        <v>6168</v>
      </c>
      <c r="F12" s="534" t="s">
        <v>6140</v>
      </c>
      <c r="G12" s="131">
        <v>174816</v>
      </c>
      <c r="J12" s="303" t="s">
        <v>6169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6170</v>
      </c>
      <c r="B13" s="534" t="s">
        <v>6138</v>
      </c>
      <c r="C13" s="535">
        <v>13520</v>
      </c>
      <c r="D13" s="534">
        <f t="shared" si="0"/>
        <v>82</v>
      </c>
      <c r="E13" s="534" t="s">
        <v>6171</v>
      </c>
      <c r="F13" s="534" t="s">
        <v>6172</v>
      </c>
      <c r="G13" s="131">
        <v>147417</v>
      </c>
      <c r="J13" s="303" t="s">
        <v>6173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6174</v>
      </c>
      <c r="B14" s="534" t="s">
        <v>6138</v>
      </c>
      <c r="C14" s="535">
        <v>23066</v>
      </c>
      <c r="D14" s="534">
        <f t="shared" si="0"/>
        <v>56</v>
      </c>
      <c r="E14" s="534" t="s">
        <v>6139</v>
      </c>
      <c r="F14" s="534" t="s">
        <v>6140</v>
      </c>
      <c r="G14" s="131">
        <v>31376</v>
      </c>
      <c r="J14" s="303" t="s">
        <v>6175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4907</v>
      </c>
    </row>
    <row r="15" spans="1:17" ht="15.75" customHeight="1">
      <c r="A15" s="545" t="s">
        <v>6176</v>
      </c>
      <c r="B15" s="534" t="s">
        <v>6138</v>
      </c>
      <c r="C15" s="535"/>
      <c r="D15" s="534"/>
      <c r="E15" s="534" t="s">
        <v>6156</v>
      </c>
      <c r="F15" s="534"/>
      <c r="G15" s="131">
        <v>0</v>
      </c>
      <c r="J15" s="303" t="s">
        <v>6122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6177</v>
      </c>
      <c r="B16" s="534" t="s">
        <v>5624</v>
      </c>
      <c r="C16" s="535">
        <v>29816</v>
      </c>
      <c r="D16" s="534">
        <f t="shared" ref="D16:D53" si="4">DATEDIF(C16,$C$121,"Y")</f>
        <v>38</v>
      </c>
      <c r="E16" s="534" t="s">
        <v>6165</v>
      </c>
      <c r="F16" s="534" t="s">
        <v>6140</v>
      </c>
      <c r="G16" s="131">
        <v>101819</v>
      </c>
    </row>
    <row r="17" spans="1:18" ht="15.75" customHeight="1">
      <c r="A17" s="537" t="s">
        <v>6178</v>
      </c>
      <c r="B17" s="534" t="s">
        <v>5624</v>
      </c>
      <c r="C17" s="535">
        <v>31091</v>
      </c>
      <c r="D17" s="534">
        <f t="shared" si="4"/>
        <v>34</v>
      </c>
      <c r="E17" s="534" t="s">
        <v>6165</v>
      </c>
      <c r="F17" s="534" t="s">
        <v>6140</v>
      </c>
      <c r="G17" s="131">
        <v>35841.42</v>
      </c>
      <c r="J17" s="532" t="s">
        <v>6134</v>
      </c>
      <c r="K17" s="534" t="s">
        <v>6122</v>
      </c>
      <c r="L17" s="534" t="s">
        <v>6141</v>
      </c>
      <c r="M17" s="534" t="s">
        <v>6179</v>
      </c>
      <c r="N17" s="534" t="s">
        <v>6141</v>
      </c>
      <c r="O17" s="534" t="s">
        <v>6143</v>
      </c>
      <c r="R17" s="544" t="s">
        <v>4907</v>
      </c>
    </row>
    <row r="18" spans="1:18" ht="15.75" customHeight="1">
      <c r="A18" s="537" t="s">
        <v>6180</v>
      </c>
      <c r="B18" s="534" t="s">
        <v>6138</v>
      </c>
      <c r="C18" s="535">
        <v>31386</v>
      </c>
      <c r="D18" s="534">
        <f t="shared" si="4"/>
        <v>34</v>
      </c>
      <c r="E18" s="534" t="s">
        <v>6181</v>
      </c>
      <c r="F18" s="534" t="s">
        <v>6140</v>
      </c>
      <c r="G18" s="131">
        <v>215750</v>
      </c>
      <c r="J18" s="303" t="s">
        <v>6139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6182</v>
      </c>
      <c r="B19" s="534" t="s">
        <v>6138</v>
      </c>
      <c r="C19" s="535">
        <v>23072</v>
      </c>
      <c r="D19" s="534">
        <f t="shared" si="4"/>
        <v>56</v>
      </c>
      <c r="E19" s="534" t="s">
        <v>6183</v>
      </c>
      <c r="F19" s="534" t="s">
        <v>6140</v>
      </c>
      <c r="G19" s="131">
        <v>132923</v>
      </c>
      <c r="J19" s="303" t="s">
        <v>6156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5793</v>
      </c>
      <c r="B20" s="534" t="s">
        <v>6138</v>
      </c>
      <c r="C20" s="535">
        <v>29186</v>
      </c>
      <c r="D20" s="534">
        <f t="shared" si="4"/>
        <v>40</v>
      </c>
      <c r="E20" s="534" t="s">
        <v>6159</v>
      </c>
      <c r="F20" s="534" t="s">
        <v>6140</v>
      </c>
      <c r="G20" s="131">
        <f>707418+847182</f>
        <v>1554600</v>
      </c>
      <c r="J20" s="303" t="s">
        <v>6159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6184</v>
      </c>
      <c r="B21" s="534" t="s">
        <v>5624</v>
      </c>
      <c r="C21" s="535">
        <v>30936</v>
      </c>
      <c r="D21" s="534">
        <f t="shared" si="4"/>
        <v>35</v>
      </c>
      <c r="E21" s="534" t="s">
        <v>6185</v>
      </c>
      <c r="F21" s="534" t="s">
        <v>6140</v>
      </c>
      <c r="G21" s="131">
        <v>511766</v>
      </c>
      <c r="H21" s="544"/>
      <c r="I21" s="544"/>
      <c r="J21" s="303" t="s">
        <v>6148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5781</v>
      </c>
      <c r="B22" s="534" t="s">
        <v>6138</v>
      </c>
      <c r="C22" s="535">
        <v>26191</v>
      </c>
      <c r="D22" s="534">
        <f t="shared" si="4"/>
        <v>48</v>
      </c>
      <c r="E22" s="534" t="s">
        <v>6186</v>
      </c>
      <c r="F22" s="534" t="s">
        <v>6140</v>
      </c>
      <c r="G22" s="131">
        <v>916562</v>
      </c>
      <c r="J22" s="303" t="s">
        <v>6181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6187</v>
      </c>
      <c r="B23" s="534" t="s">
        <v>6138</v>
      </c>
      <c r="C23" s="535">
        <v>32417</v>
      </c>
      <c r="D23" s="534">
        <f t="shared" si="4"/>
        <v>31</v>
      </c>
      <c r="E23" s="534" t="s">
        <v>6156</v>
      </c>
      <c r="F23" s="534" t="s">
        <v>6140</v>
      </c>
      <c r="G23" s="131">
        <v>332795</v>
      </c>
      <c r="J23" s="303" t="s">
        <v>6188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4907</v>
      </c>
    </row>
    <row r="24" spans="1:18" ht="15.75" customHeight="1">
      <c r="A24" s="537" t="s">
        <v>6189</v>
      </c>
      <c r="B24" s="534" t="s">
        <v>5624</v>
      </c>
      <c r="C24" s="535">
        <v>26324</v>
      </c>
      <c r="D24" s="534">
        <f t="shared" si="4"/>
        <v>47</v>
      </c>
      <c r="E24" s="534" t="s">
        <v>6165</v>
      </c>
      <c r="F24" s="534" t="s">
        <v>6140</v>
      </c>
      <c r="G24" s="131">
        <v>191406</v>
      </c>
      <c r="J24" s="303" t="s">
        <v>6183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4907</v>
      </c>
    </row>
    <row r="25" spans="1:18" ht="15.75" customHeight="1">
      <c r="A25" s="537" t="s">
        <v>6190</v>
      </c>
      <c r="B25" s="534" t="s">
        <v>5624</v>
      </c>
      <c r="C25" s="535">
        <v>24529</v>
      </c>
      <c r="D25" s="534">
        <f t="shared" si="4"/>
        <v>52</v>
      </c>
      <c r="E25" s="534" t="s">
        <v>6191</v>
      </c>
      <c r="F25" s="534" t="s">
        <v>6140</v>
      </c>
      <c r="G25" s="131">
        <v>91137</v>
      </c>
      <c r="J25" s="303" t="s">
        <v>6171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6192</v>
      </c>
      <c r="B26" s="534" t="s">
        <v>6138</v>
      </c>
      <c r="C26" s="535">
        <v>28883</v>
      </c>
      <c r="D26" s="534">
        <f t="shared" si="4"/>
        <v>40</v>
      </c>
      <c r="E26" s="534" t="s">
        <v>6181</v>
      </c>
      <c r="F26" s="534" t="s">
        <v>6140</v>
      </c>
      <c r="G26" s="131">
        <v>271013.45</v>
      </c>
      <c r="J26" s="303" t="s">
        <v>6193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6194</v>
      </c>
      <c r="B27" s="534" t="s">
        <v>5624</v>
      </c>
      <c r="C27" s="535">
        <v>22919</v>
      </c>
      <c r="D27" s="534">
        <f t="shared" si="4"/>
        <v>57</v>
      </c>
      <c r="E27" s="534" t="s">
        <v>6165</v>
      </c>
      <c r="F27" s="534" t="s">
        <v>6140</v>
      </c>
      <c r="G27" s="131">
        <v>187575</v>
      </c>
      <c r="J27" s="303" t="s">
        <v>6195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6196</v>
      </c>
      <c r="B28" s="534" t="s">
        <v>5624</v>
      </c>
      <c r="C28" s="535">
        <v>25781</v>
      </c>
      <c r="D28" s="534">
        <f t="shared" si="4"/>
        <v>49</v>
      </c>
      <c r="E28" s="534"/>
      <c r="F28" s="534" t="s">
        <v>6140</v>
      </c>
      <c r="G28" s="131">
        <v>0</v>
      </c>
      <c r="J28" s="303" t="s">
        <v>6122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6197</v>
      </c>
      <c r="B29" s="534" t="s">
        <v>6138</v>
      </c>
      <c r="C29" s="535">
        <v>27513</v>
      </c>
      <c r="D29" s="534">
        <f t="shared" si="4"/>
        <v>44</v>
      </c>
      <c r="E29" s="534" t="s">
        <v>6159</v>
      </c>
      <c r="F29" s="534"/>
      <c r="G29" s="131">
        <v>57062.68</v>
      </c>
    </row>
    <row r="30" spans="1:18" ht="15.75" customHeight="1">
      <c r="A30" s="303" t="s">
        <v>6198</v>
      </c>
      <c r="B30" s="534" t="s">
        <v>5624</v>
      </c>
      <c r="C30" s="535">
        <v>22401</v>
      </c>
      <c r="D30" s="534">
        <f t="shared" si="4"/>
        <v>58</v>
      </c>
      <c r="E30" s="534" t="s">
        <v>6165</v>
      </c>
      <c r="F30" s="534" t="s">
        <v>6140</v>
      </c>
      <c r="G30" s="131">
        <v>163478</v>
      </c>
    </row>
    <row r="31" spans="1:18" ht="15.75" customHeight="1">
      <c r="A31" s="545" t="s">
        <v>6199</v>
      </c>
      <c r="B31" s="534" t="s">
        <v>5624</v>
      </c>
      <c r="C31" s="535">
        <v>19484</v>
      </c>
      <c r="D31" s="534">
        <f t="shared" si="4"/>
        <v>66</v>
      </c>
      <c r="E31" s="534" t="s">
        <v>6200</v>
      </c>
      <c r="F31" s="534" t="s">
        <v>6140</v>
      </c>
      <c r="G31" s="131">
        <v>0</v>
      </c>
      <c r="J31" s="532" t="s">
        <v>6136</v>
      </c>
    </row>
    <row r="32" spans="1:18" ht="15.75" customHeight="1">
      <c r="A32" s="537" t="s">
        <v>6201</v>
      </c>
      <c r="B32" s="534" t="s">
        <v>6138</v>
      </c>
      <c r="C32" s="535">
        <v>25747</v>
      </c>
      <c r="D32" s="534">
        <f t="shared" si="4"/>
        <v>49</v>
      </c>
      <c r="E32" s="534" t="s">
        <v>6148</v>
      </c>
      <c r="F32" s="534" t="s">
        <v>6140</v>
      </c>
      <c r="G32" s="131">
        <f>205400+183458</f>
        <v>388858</v>
      </c>
    </row>
    <row r="33" spans="1:12" ht="15.75" customHeight="1">
      <c r="A33" s="537" t="s">
        <v>6202</v>
      </c>
      <c r="B33" s="534" t="s">
        <v>6138</v>
      </c>
      <c r="C33" s="535">
        <v>28151</v>
      </c>
      <c r="D33" s="534">
        <f t="shared" si="4"/>
        <v>42</v>
      </c>
      <c r="E33" s="534" t="s">
        <v>6148</v>
      </c>
      <c r="F33" s="534" t="s">
        <v>6140</v>
      </c>
      <c r="G33" s="131">
        <v>56328</v>
      </c>
    </row>
    <row r="34" spans="1:12" ht="15.75" customHeight="1">
      <c r="A34" s="303" t="s">
        <v>6203</v>
      </c>
      <c r="B34" s="534" t="s">
        <v>6138</v>
      </c>
      <c r="C34" s="535">
        <v>27906</v>
      </c>
      <c r="D34" s="534">
        <f t="shared" si="4"/>
        <v>43</v>
      </c>
      <c r="E34" s="534" t="s">
        <v>6193</v>
      </c>
      <c r="F34" s="534" t="s">
        <v>6140</v>
      </c>
      <c r="G34" s="131">
        <v>257451</v>
      </c>
    </row>
    <row r="35" spans="1:12" ht="15.75" customHeight="1">
      <c r="A35" s="303" t="s">
        <v>6204</v>
      </c>
      <c r="B35" s="534" t="s">
        <v>6138</v>
      </c>
      <c r="C35" s="535">
        <v>28906</v>
      </c>
      <c r="D35" s="534">
        <f t="shared" si="4"/>
        <v>40</v>
      </c>
      <c r="E35" s="534" t="s">
        <v>6159</v>
      </c>
      <c r="F35" s="534" t="s">
        <v>6140</v>
      </c>
      <c r="G35" s="131">
        <v>402433</v>
      </c>
    </row>
    <row r="36" spans="1:12" ht="15.75" customHeight="1">
      <c r="A36" s="537" t="s">
        <v>6205</v>
      </c>
      <c r="B36" s="534" t="s">
        <v>6138</v>
      </c>
      <c r="C36" s="535">
        <v>30587</v>
      </c>
      <c r="D36" s="534">
        <f t="shared" si="4"/>
        <v>36</v>
      </c>
      <c r="E36" s="534" t="s">
        <v>6181</v>
      </c>
      <c r="F36" s="534" t="s">
        <v>6140</v>
      </c>
      <c r="G36" s="131">
        <f>458323+1000228</f>
        <v>1458551</v>
      </c>
    </row>
    <row r="37" spans="1:12" ht="15.75" customHeight="1">
      <c r="A37" s="537" t="s">
        <v>5717</v>
      </c>
      <c r="B37" s="534" t="s">
        <v>5624</v>
      </c>
      <c r="C37" s="535">
        <v>15096</v>
      </c>
      <c r="D37" s="534">
        <f t="shared" si="4"/>
        <v>78</v>
      </c>
      <c r="E37" s="534" t="s">
        <v>6200</v>
      </c>
      <c r="F37" s="534" t="s">
        <v>6140</v>
      </c>
      <c r="G37" s="131">
        <v>179256</v>
      </c>
    </row>
    <row r="38" spans="1:12" ht="15.75" customHeight="1">
      <c r="A38" s="537" t="s">
        <v>6206</v>
      </c>
      <c r="B38" s="534" t="s">
        <v>6138</v>
      </c>
      <c r="C38" s="535">
        <v>27655</v>
      </c>
      <c r="D38" s="534">
        <f t="shared" si="4"/>
        <v>44</v>
      </c>
      <c r="E38" s="534" t="s">
        <v>6183</v>
      </c>
      <c r="F38" s="534" t="s">
        <v>6207</v>
      </c>
      <c r="G38" s="131">
        <v>769189</v>
      </c>
      <c r="J38" s="544" t="s">
        <v>4907</v>
      </c>
    </row>
    <row r="39" spans="1:12" ht="15.75" customHeight="1">
      <c r="A39" s="537" t="s">
        <v>6208</v>
      </c>
      <c r="B39" s="534" t="s">
        <v>6138</v>
      </c>
      <c r="C39" s="535">
        <v>31245</v>
      </c>
      <c r="D39" s="534">
        <f t="shared" si="4"/>
        <v>34</v>
      </c>
      <c r="E39" s="534" t="s">
        <v>6159</v>
      </c>
      <c r="F39" s="534" t="s">
        <v>6140</v>
      </c>
      <c r="G39" s="131">
        <v>166417</v>
      </c>
      <c r="J39" s="544" t="s">
        <v>4907</v>
      </c>
      <c r="K39" s="544" t="s">
        <v>4907</v>
      </c>
    </row>
    <row r="40" spans="1:12" ht="15.75" customHeight="1">
      <c r="A40" s="303" t="s">
        <v>6209</v>
      </c>
      <c r="B40" s="534" t="s">
        <v>6138</v>
      </c>
      <c r="C40" s="535">
        <v>28270</v>
      </c>
      <c r="D40" s="534">
        <f t="shared" si="4"/>
        <v>42</v>
      </c>
      <c r="E40" s="534" t="s">
        <v>6181</v>
      </c>
      <c r="F40" s="534" t="s">
        <v>6140</v>
      </c>
      <c r="G40" s="131">
        <v>208601</v>
      </c>
    </row>
    <row r="41" spans="1:12" ht="15.75" customHeight="1">
      <c r="A41" s="543" t="s">
        <v>4485</v>
      </c>
      <c r="B41" s="534" t="s">
        <v>6138</v>
      </c>
      <c r="C41" s="535">
        <v>23924</v>
      </c>
      <c r="D41" s="534">
        <f t="shared" si="4"/>
        <v>54</v>
      </c>
      <c r="E41" s="534" t="s">
        <v>6159</v>
      </c>
      <c r="F41" s="534"/>
      <c r="G41" s="131">
        <v>278844.53000000003</v>
      </c>
      <c r="J41" s="544" t="s">
        <v>4907</v>
      </c>
    </row>
    <row r="42" spans="1:12" ht="15.75" customHeight="1">
      <c r="A42" s="543" t="s">
        <v>6210</v>
      </c>
      <c r="B42" s="534" t="s">
        <v>6138</v>
      </c>
      <c r="C42" s="535">
        <v>33469</v>
      </c>
      <c r="D42" s="534">
        <f t="shared" si="4"/>
        <v>28</v>
      </c>
      <c r="E42" s="534" t="s">
        <v>6139</v>
      </c>
      <c r="F42" s="534" t="s">
        <v>6211</v>
      </c>
      <c r="G42" s="131">
        <v>131927</v>
      </c>
      <c r="J42" s="544" t="s">
        <v>4907</v>
      </c>
    </row>
    <row r="43" spans="1:12" ht="15.75" customHeight="1">
      <c r="A43" s="537" t="s">
        <v>6212</v>
      </c>
      <c r="B43" s="534" t="s">
        <v>6138</v>
      </c>
      <c r="C43" s="535">
        <v>25643</v>
      </c>
      <c r="D43" s="534">
        <f t="shared" si="4"/>
        <v>49</v>
      </c>
      <c r="E43" s="534" t="s">
        <v>6181</v>
      </c>
      <c r="F43" s="534" t="s">
        <v>6140</v>
      </c>
      <c r="G43" s="131">
        <v>506417</v>
      </c>
      <c r="K43" s="544" t="s">
        <v>4907</v>
      </c>
      <c r="L43" s="544" t="s">
        <v>4907</v>
      </c>
    </row>
    <row r="44" spans="1:12" ht="15.75" customHeight="1">
      <c r="A44" s="543" t="s">
        <v>6213</v>
      </c>
      <c r="B44" s="534" t="s">
        <v>6138</v>
      </c>
      <c r="C44" s="535">
        <v>32920</v>
      </c>
      <c r="D44" s="534">
        <f t="shared" si="4"/>
        <v>29</v>
      </c>
      <c r="E44" s="534" t="s">
        <v>6159</v>
      </c>
      <c r="F44" s="534" t="s">
        <v>6140</v>
      </c>
      <c r="G44" s="131">
        <v>123215.73</v>
      </c>
      <c r="K44" s="544" t="s">
        <v>4907</v>
      </c>
    </row>
    <row r="45" spans="1:12" ht="15.75" customHeight="1">
      <c r="A45" s="537" t="s">
        <v>6214</v>
      </c>
      <c r="B45" s="534" t="s">
        <v>6138</v>
      </c>
      <c r="C45" s="535">
        <v>30264</v>
      </c>
      <c r="D45" s="534">
        <f t="shared" si="4"/>
        <v>37</v>
      </c>
      <c r="E45" s="534" t="s">
        <v>6156</v>
      </c>
      <c r="F45" s="534" t="s">
        <v>6140</v>
      </c>
      <c r="G45" s="131">
        <v>141649</v>
      </c>
    </row>
    <row r="46" spans="1:12" ht="15.75" customHeight="1">
      <c r="A46" s="537" t="s">
        <v>6215</v>
      </c>
      <c r="B46" s="534" t="s">
        <v>5624</v>
      </c>
      <c r="C46" s="535">
        <v>18097</v>
      </c>
      <c r="D46" s="534">
        <f t="shared" si="4"/>
        <v>70</v>
      </c>
      <c r="E46" s="534" t="s">
        <v>6200</v>
      </c>
      <c r="F46" s="534" t="s">
        <v>6140</v>
      </c>
      <c r="G46" s="131">
        <f>913577+225360</f>
        <v>1138937</v>
      </c>
    </row>
    <row r="47" spans="1:12" ht="15.75" customHeight="1">
      <c r="A47" s="543" t="s">
        <v>4586</v>
      </c>
      <c r="B47" s="534" t="s">
        <v>6138</v>
      </c>
      <c r="C47" s="535">
        <v>24085</v>
      </c>
      <c r="D47" s="534">
        <f t="shared" si="4"/>
        <v>54</v>
      </c>
      <c r="E47" s="534" t="s">
        <v>6216</v>
      </c>
      <c r="F47" s="534"/>
      <c r="G47" s="131">
        <v>611765.67000000004</v>
      </c>
      <c r="L47" s="544" t="s">
        <v>4907</v>
      </c>
    </row>
    <row r="48" spans="1:12" ht="15.75" customHeight="1">
      <c r="A48" s="546" t="s">
        <v>6217</v>
      </c>
      <c r="B48" s="534" t="s">
        <v>5624</v>
      </c>
      <c r="C48" s="535">
        <v>31943</v>
      </c>
      <c r="D48" s="534">
        <f t="shared" si="4"/>
        <v>32</v>
      </c>
      <c r="E48" s="534" t="s">
        <v>6218</v>
      </c>
      <c r="F48" s="534" t="s">
        <v>6140</v>
      </c>
      <c r="G48" s="131">
        <v>275126</v>
      </c>
    </row>
    <row r="49" spans="1:11" ht="15.75" customHeight="1">
      <c r="A49" s="546" t="s">
        <v>6219</v>
      </c>
      <c r="B49" s="534" t="s">
        <v>6138</v>
      </c>
      <c r="C49" s="535">
        <v>26994</v>
      </c>
      <c r="D49" s="534">
        <f t="shared" si="4"/>
        <v>46</v>
      </c>
      <c r="E49" s="534" t="s">
        <v>6156</v>
      </c>
      <c r="F49" s="534" t="s">
        <v>6140</v>
      </c>
      <c r="G49" s="131">
        <v>395619</v>
      </c>
    </row>
    <row r="50" spans="1:11" ht="15.75" customHeight="1">
      <c r="A50" s="546" t="s">
        <v>6220</v>
      </c>
      <c r="B50" s="534" t="s">
        <v>6138</v>
      </c>
      <c r="C50" s="535">
        <v>32175</v>
      </c>
      <c r="D50" s="534">
        <f t="shared" si="4"/>
        <v>31</v>
      </c>
      <c r="E50" s="534" t="s">
        <v>6156</v>
      </c>
      <c r="F50" s="534" t="s">
        <v>6140</v>
      </c>
      <c r="G50" s="131">
        <v>125506</v>
      </c>
      <c r="J50" s="544" t="s">
        <v>4907</v>
      </c>
    </row>
    <row r="51" spans="1:11" ht="15.75" customHeight="1">
      <c r="A51" s="547" t="s">
        <v>6221</v>
      </c>
      <c r="B51" s="534" t="s">
        <v>6138</v>
      </c>
      <c r="C51" s="535">
        <v>29879</v>
      </c>
      <c r="D51" s="534">
        <f t="shared" si="4"/>
        <v>38</v>
      </c>
      <c r="E51" s="534" t="s">
        <v>6181</v>
      </c>
      <c r="F51" s="534" t="s">
        <v>6140</v>
      </c>
      <c r="G51" s="131">
        <f>165123+165077</f>
        <v>330200</v>
      </c>
      <c r="J51" s="544" t="s">
        <v>4907</v>
      </c>
    </row>
    <row r="52" spans="1:11" ht="15.75" customHeight="1">
      <c r="A52" s="537" t="s">
        <v>6222</v>
      </c>
      <c r="B52" s="534" t="s">
        <v>6138</v>
      </c>
      <c r="C52" s="535">
        <v>22158</v>
      </c>
      <c r="D52" s="534">
        <f t="shared" si="4"/>
        <v>59</v>
      </c>
      <c r="E52" s="534" t="s">
        <v>6223</v>
      </c>
      <c r="F52" s="534" t="s">
        <v>6140</v>
      </c>
      <c r="G52" s="131">
        <v>167058</v>
      </c>
    </row>
    <row r="53" spans="1:11" ht="15.75" customHeight="1">
      <c r="A53" s="546" t="s">
        <v>6224</v>
      </c>
      <c r="B53" s="534" t="s">
        <v>6138</v>
      </c>
      <c r="C53" s="535">
        <v>13343</v>
      </c>
      <c r="D53" s="534">
        <f t="shared" si="4"/>
        <v>83</v>
      </c>
      <c r="E53" s="534" t="s">
        <v>6171</v>
      </c>
      <c r="F53" s="534" t="s">
        <v>6140</v>
      </c>
      <c r="G53" s="131">
        <v>119871</v>
      </c>
      <c r="J53" s="544" t="s">
        <v>4907</v>
      </c>
    </row>
    <row r="54" spans="1:11" ht="15.75" customHeight="1">
      <c r="A54" s="548" t="s">
        <v>6225</v>
      </c>
      <c r="B54" s="534" t="s">
        <v>5624</v>
      </c>
      <c r="C54" s="535"/>
      <c r="D54" s="534"/>
      <c r="E54" s="534" t="s">
        <v>6226</v>
      </c>
      <c r="F54" s="534"/>
      <c r="G54" s="131">
        <v>0</v>
      </c>
    </row>
    <row r="55" spans="1:11" ht="15.75" customHeight="1">
      <c r="A55" s="547" t="s">
        <v>6227</v>
      </c>
      <c r="B55" s="534" t="s">
        <v>6138</v>
      </c>
      <c r="C55" s="535">
        <v>23916</v>
      </c>
      <c r="D55" s="534">
        <f t="shared" ref="D55:D78" si="7">DATEDIF(C55,$C$121,"Y")</f>
        <v>54</v>
      </c>
      <c r="E55" s="534" t="s">
        <v>6156</v>
      </c>
      <c r="F55" s="534" t="s">
        <v>6140</v>
      </c>
      <c r="G55" s="131">
        <v>314725</v>
      </c>
    </row>
    <row r="56" spans="1:11" ht="15.75" customHeight="1">
      <c r="A56" s="547" t="s">
        <v>5785</v>
      </c>
      <c r="B56" s="534" t="s">
        <v>6138</v>
      </c>
      <c r="C56" s="535">
        <v>29508</v>
      </c>
      <c r="D56" s="534">
        <f t="shared" si="7"/>
        <v>39</v>
      </c>
      <c r="E56" s="534" t="s">
        <v>6186</v>
      </c>
      <c r="F56" s="534" t="s">
        <v>6140</v>
      </c>
      <c r="G56" s="131">
        <v>105215.56</v>
      </c>
    </row>
    <row r="57" spans="1:11" ht="15.75" customHeight="1">
      <c r="A57" s="546" t="s">
        <v>6228</v>
      </c>
      <c r="B57" s="534" t="s">
        <v>6138</v>
      </c>
      <c r="C57" s="535">
        <v>31417</v>
      </c>
      <c r="D57" s="534">
        <f t="shared" si="7"/>
        <v>33</v>
      </c>
      <c r="E57" s="534" t="s">
        <v>6156</v>
      </c>
      <c r="F57" s="534" t="s">
        <v>6140</v>
      </c>
      <c r="G57" s="131">
        <f>360253+251068</f>
        <v>611321</v>
      </c>
    </row>
    <row r="58" spans="1:11" ht="15.75" customHeight="1">
      <c r="A58" s="546" t="s">
        <v>6229</v>
      </c>
      <c r="B58" s="534" t="s">
        <v>5624</v>
      </c>
      <c r="C58" s="535">
        <v>27619</v>
      </c>
      <c r="D58" s="534">
        <f t="shared" si="7"/>
        <v>44</v>
      </c>
      <c r="E58" s="534" t="s">
        <v>6165</v>
      </c>
      <c r="F58" s="534" t="s">
        <v>6140</v>
      </c>
      <c r="G58" s="131">
        <v>189120</v>
      </c>
    </row>
    <row r="59" spans="1:11" ht="15.75" customHeight="1">
      <c r="A59" s="547" t="s">
        <v>6230</v>
      </c>
      <c r="B59" s="534" t="s">
        <v>5624</v>
      </c>
      <c r="C59" s="535">
        <v>21213</v>
      </c>
      <c r="D59" s="534">
        <f t="shared" si="7"/>
        <v>61</v>
      </c>
      <c r="E59" s="534" t="s">
        <v>6148</v>
      </c>
      <c r="F59" s="534" t="s">
        <v>6207</v>
      </c>
      <c r="G59" s="131">
        <v>16764.63</v>
      </c>
    </row>
    <row r="60" spans="1:11" ht="15.75" customHeight="1">
      <c r="A60" s="546" t="s">
        <v>6231</v>
      </c>
      <c r="B60" s="534" t="s">
        <v>6138</v>
      </c>
      <c r="C60" s="535">
        <v>20736</v>
      </c>
      <c r="D60" s="534">
        <f t="shared" si="7"/>
        <v>63</v>
      </c>
      <c r="E60" s="534"/>
      <c r="F60" s="534" t="s">
        <v>6140</v>
      </c>
      <c r="G60" s="131">
        <v>129393</v>
      </c>
    </row>
    <row r="61" spans="1:11" ht="15.75" customHeight="1">
      <c r="A61" s="549" t="s">
        <v>6232</v>
      </c>
      <c r="B61" s="534" t="s">
        <v>6138</v>
      </c>
      <c r="C61" s="535">
        <v>21535</v>
      </c>
      <c r="D61" s="534">
        <f t="shared" si="7"/>
        <v>61</v>
      </c>
      <c r="E61" s="534" t="s">
        <v>6139</v>
      </c>
      <c r="F61" s="534" t="s">
        <v>6140</v>
      </c>
      <c r="G61" s="131">
        <v>69611</v>
      </c>
      <c r="K61" s="544"/>
    </row>
    <row r="62" spans="1:11" ht="15.75" customHeight="1">
      <c r="A62" s="537" t="s">
        <v>6233</v>
      </c>
      <c r="B62" s="534" t="s">
        <v>5624</v>
      </c>
      <c r="C62" s="535">
        <v>28071</v>
      </c>
      <c r="D62" s="534">
        <f t="shared" si="7"/>
        <v>43</v>
      </c>
      <c r="E62" s="534" t="s">
        <v>6234</v>
      </c>
      <c r="F62" s="534" t="s">
        <v>6140</v>
      </c>
      <c r="G62" s="131">
        <f>419503+311767</f>
        <v>731270</v>
      </c>
    </row>
    <row r="63" spans="1:11" ht="15.75" customHeight="1">
      <c r="A63" s="543" t="s">
        <v>6235</v>
      </c>
      <c r="B63" s="534" t="s">
        <v>6138</v>
      </c>
      <c r="C63" s="535">
        <v>27745</v>
      </c>
      <c r="D63" s="534">
        <f t="shared" si="7"/>
        <v>44</v>
      </c>
      <c r="E63" s="534" t="s">
        <v>6159</v>
      </c>
      <c r="F63" s="534" t="s">
        <v>6140</v>
      </c>
      <c r="G63" s="131">
        <f>994319.81+157168</f>
        <v>1151487.81</v>
      </c>
      <c r="J63" s="544" t="s">
        <v>4907</v>
      </c>
    </row>
    <row r="64" spans="1:11" ht="15.75" customHeight="1">
      <c r="A64" s="537" t="s">
        <v>6236</v>
      </c>
      <c r="B64" s="534" t="s">
        <v>5624</v>
      </c>
      <c r="C64" s="535">
        <v>24999</v>
      </c>
      <c r="D64" s="534">
        <f t="shared" si="7"/>
        <v>51</v>
      </c>
      <c r="E64" s="534" t="s">
        <v>6237</v>
      </c>
      <c r="F64" s="534" t="s">
        <v>6140</v>
      </c>
      <c r="G64" s="131">
        <v>108326</v>
      </c>
      <c r="J64" s="544" t="s">
        <v>4907</v>
      </c>
    </row>
    <row r="65" spans="1:12" ht="15.75" customHeight="1">
      <c r="A65" s="537" t="s">
        <v>6238</v>
      </c>
      <c r="B65" s="534" t="s">
        <v>5624</v>
      </c>
      <c r="C65" s="535">
        <v>18771</v>
      </c>
      <c r="D65" s="534">
        <f t="shared" si="7"/>
        <v>68</v>
      </c>
      <c r="E65" s="534" t="s">
        <v>6200</v>
      </c>
      <c r="F65" s="534" t="s">
        <v>6140</v>
      </c>
      <c r="G65" s="131">
        <v>92609</v>
      </c>
    </row>
    <row r="66" spans="1:12" ht="15.75" customHeight="1">
      <c r="A66" s="303" t="s">
        <v>6239</v>
      </c>
      <c r="B66" s="534" t="s">
        <v>5624</v>
      </c>
      <c r="C66" s="535">
        <v>27098</v>
      </c>
      <c r="D66" s="534">
        <f t="shared" si="7"/>
        <v>45</v>
      </c>
      <c r="E66" s="534" t="s">
        <v>6165</v>
      </c>
      <c r="F66" s="534" t="s">
        <v>6140</v>
      </c>
      <c r="G66" s="131">
        <v>44491.05</v>
      </c>
      <c r="L66" s="544" t="s">
        <v>4907</v>
      </c>
    </row>
    <row r="67" spans="1:12" ht="15.75" customHeight="1">
      <c r="A67" s="537" t="s">
        <v>6240</v>
      </c>
      <c r="B67" s="534" t="s">
        <v>5624</v>
      </c>
      <c r="C67" s="535">
        <v>21881</v>
      </c>
      <c r="D67" s="534">
        <f t="shared" si="7"/>
        <v>60</v>
      </c>
      <c r="E67" s="534" t="s">
        <v>6241</v>
      </c>
      <c r="F67" s="534" t="s">
        <v>6140</v>
      </c>
      <c r="G67" s="131">
        <v>253693</v>
      </c>
      <c r="J67" s="544" t="s">
        <v>4907</v>
      </c>
    </row>
    <row r="68" spans="1:12" ht="15.75" customHeight="1">
      <c r="A68" s="303" t="s">
        <v>6242</v>
      </c>
      <c r="B68" s="534" t="s">
        <v>5624</v>
      </c>
      <c r="C68" s="535">
        <v>20961</v>
      </c>
      <c r="D68" s="534">
        <f t="shared" si="7"/>
        <v>62</v>
      </c>
      <c r="E68" s="534" t="s">
        <v>6243</v>
      </c>
      <c r="F68" s="534" t="s">
        <v>6140</v>
      </c>
      <c r="G68" s="131">
        <v>268632.52</v>
      </c>
      <c r="J68" s="544" t="s">
        <v>4907</v>
      </c>
    </row>
    <row r="69" spans="1:12" ht="15.75" customHeight="1">
      <c r="A69" s="545" t="s">
        <v>6244</v>
      </c>
      <c r="B69" s="534" t="s">
        <v>5624</v>
      </c>
      <c r="C69" s="535">
        <v>16541</v>
      </c>
      <c r="D69" s="534">
        <f t="shared" si="7"/>
        <v>74</v>
      </c>
      <c r="E69" s="534" t="s">
        <v>6245</v>
      </c>
      <c r="F69" s="534" t="s">
        <v>6140</v>
      </c>
      <c r="G69" s="131">
        <v>0</v>
      </c>
      <c r="L69" s="544" t="s">
        <v>4907</v>
      </c>
    </row>
    <row r="70" spans="1:12" ht="15.75" customHeight="1">
      <c r="A70" s="303" t="s">
        <v>6246</v>
      </c>
      <c r="B70" s="534" t="s">
        <v>5624</v>
      </c>
      <c r="C70" s="535">
        <v>17371</v>
      </c>
      <c r="D70" s="534">
        <f t="shared" si="7"/>
        <v>72</v>
      </c>
      <c r="E70" s="534" t="s">
        <v>6226</v>
      </c>
      <c r="F70" s="534" t="s">
        <v>6207</v>
      </c>
      <c r="G70" s="131">
        <v>118173.01</v>
      </c>
    </row>
    <row r="71" spans="1:12" ht="15.75" customHeight="1">
      <c r="A71" s="537" t="s">
        <v>6247</v>
      </c>
      <c r="B71" s="534" t="s">
        <v>5624</v>
      </c>
      <c r="C71" s="535">
        <v>22041</v>
      </c>
      <c r="D71" s="534">
        <f t="shared" si="7"/>
        <v>59</v>
      </c>
      <c r="E71" s="534" t="s">
        <v>6226</v>
      </c>
      <c r="F71" s="534" t="s">
        <v>6140</v>
      </c>
      <c r="G71" s="131">
        <v>177455</v>
      </c>
      <c r="K71" s="544" t="s">
        <v>4907</v>
      </c>
    </row>
    <row r="72" spans="1:12" ht="15.75" customHeight="1">
      <c r="A72" s="537" t="s">
        <v>6248</v>
      </c>
      <c r="B72" s="534" t="s">
        <v>6138</v>
      </c>
      <c r="C72" s="535">
        <v>28553</v>
      </c>
      <c r="D72" s="534">
        <f t="shared" si="7"/>
        <v>41</v>
      </c>
      <c r="E72" s="534" t="s">
        <v>6181</v>
      </c>
      <c r="F72" s="534" t="s">
        <v>6140</v>
      </c>
      <c r="G72" s="131">
        <v>115496</v>
      </c>
      <c r="J72" s="544" t="s">
        <v>4907</v>
      </c>
    </row>
    <row r="73" spans="1:12" ht="15.75" customHeight="1">
      <c r="A73" s="537" t="s">
        <v>6249</v>
      </c>
      <c r="B73" s="534" t="s">
        <v>6138</v>
      </c>
      <c r="C73" s="535">
        <v>28738</v>
      </c>
      <c r="D73" s="534">
        <f t="shared" si="7"/>
        <v>41</v>
      </c>
      <c r="E73" s="534" t="s">
        <v>6159</v>
      </c>
      <c r="F73" s="534" t="s">
        <v>6140</v>
      </c>
      <c r="G73" s="131">
        <v>261709</v>
      </c>
    </row>
    <row r="74" spans="1:12" ht="15.75" customHeight="1">
      <c r="A74" s="303" t="s">
        <v>6250</v>
      </c>
      <c r="B74" s="534" t="s">
        <v>6138</v>
      </c>
      <c r="C74" s="535">
        <v>24095</v>
      </c>
      <c r="D74" s="534">
        <f t="shared" si="7"/>
        <v>54</v>
      </c>
      <c r="E74" s="534" t="s">
        <v>6156</v>
      </c>
      <c r="F74" s="534" t="s">
        <v>6140</v>
      </c>
      <c r="G74" s="131">
        <v>0</v>
      </c>
    </row>
    <row r="75" spans="1:12" ht="15.75" customHeight="1">
      <c r="A75" s="543" t="s">
        <v>2182</v>
      </c>
      <c r="B75" s="534" t="s">
        <v>5624</v>
      </c>
      <c r="C75" s="535">
        <v>25216</v>
      </c>
      <c r="D75" s="534">
        <f t="shared" si="7"/>
        <v>50</v>
      </c>
      <c r="E75" s="534" t="s">
        <v>6251</v>
      </c>
      <c r="F75" s="534"/>
      <c r="G75" s="131">
        <v>695297.71</v>
      </c>
      <c r="J75" s="544" t="s">
        <v>4907</v>
      </c>
    </row>
    <row r="76" spans="1:12" ht="15.75" customHeight="1">
      <c r="A76" s="303" t="s">
        <v>6252</v>
      </c>
      <c r="B76" s="534" t="s">
        <v>6138</v>
      </c>
      <c r="C76" s="535">
        <v>32329</v>
      </c>
      <c r="D76" s="534">
        <f t="shared" si="7"/>
        <v>31</v>
      </c>
      <c r="E76" s="534" t="s">
        <v>6156</v>
      </c>
      <c r="F76" s="534" t="s">
        <v>6140</v>
      </c>
      <c r="G76" s="131">
        <v>184409</v>
      </c>
      <c r="J76" s="544" t="s">
        <v>4907</v>
      </c>
    </row>
    <row r="77" spans="1:12" ht="15.75" customHeight="1">
      <c r="A77" s="537" t="s">
        <v>6253</v>
      </c>
      <c r="B77" s="534" t="s">
        <v>5624</v>
      </c>
      <c r="C77" s="535">
        <v>30849</v>
      </c>
      <c r="D77" s="534">
        <f t="shared" si="7"/>
        <v>35</v>
      </c>
      <c r="E77" s="534" t="s">
        <v>6165</v>
      </c>
      <c r="F77" s="534" t="s">
        <v>6140</v>
      </c>
      <c r="G77" s="131">
        <v>117498</v>
      </c>
      <c r="K77" s="544" t="s">
        <v>4907</v>
      </c>
    </row>
    <row r="78" spans="1:12" ht="15.75" customHeight="1">
      <c r="A78" s="537" t="s">
        <v>6254</v>
      </c>
      <c r="B78" s="534" t="s">
        <v>5624</v>
      </c>
      <c r="C78" s="535">
        <v>31945</v>
      </c>
      <c r="D78" s="534">
        <f t="shared" si="7"/>
        <v>32</v>
      </c>
      <c r="E78" s="534" t="s">
        <v>6165</v>
      </c>
      <c r="F78" s="534" t="s">
        <v>6140</v>
      </c>
      <c r="G78" s="131">
        <f>286683+108380</f>
        <v>395063</v>
      </c>
      <c r="J78" s="544" t="s">
        <v>4907</v>
      </c>
    </row>
    <row r="79" spans="1:12" ht="15.75" customHeight="1">
      <c r="A79" s="537" t="s">
        <v>6255</v>
      </c>
      <c r="B79" s="534" t="s">
        <v>5624</v>
      </c>
      <c r="C79" s="535"/>
      <c r="D79" s="534"/>
      <c r="E79" s="534"/>
      <c r="F79" s="534" t="s">
        <v>6140</v>
      </c>
      <c r="G79" s="131">
        <v>422200</v>
      </c>
    </row>
    <row r="80" spans="1:12" ht="15.75" customHeight="1">
      <c r="A80" s="543" t="s">
        <v>6256</v>
      </c>
      <c r="B80" s="534" t="s">
        <v>6138</v>
      </c>
      <c r="C80" s="535">
        <v>34492</v>
      </c>
      <c r="D80" s="534">
        <f t="shared" ref="D80:D83" si="8">DATEDIF(C80,$C$121,"Y")</f>
        <v>25</v>
      </c>
      <c r="E80" s="534" t="s">
        <v>6181</v>
      </c>
      <c r="F80" s="534" t="s">
        <v>6257</v>
      </c>
      <c r="G80" s="131">
        <v>82175.56</v>
      </c>
      <c r="K80" s="544" t="s">
        <v>4907</v>
      </c>
    </row>
    <row r="81" spans="1:11" ht="15.75" customHeight="1">
      <c r="A81" s="303" t="s">
        <v>6258</v>
      </c>
      <c r="B81" s="534" t="s">
        <v>6138</v>
      </c>
      <c r="C81" s="535">
        <v>20947</v>
      </c>
      <c r="D81" s="534">
        <f t="shared" si="8"/>
        <v>62</v>
      </c>
      <c r="E81" s="534" t="s">
        <v>6156</v>
      </c>
      <c r="F81" s="534" t="s">
        <v>6259</v>
      </c>
      <c r="G81" s="131">
        <v>100737.25</v>
      </c>
    </row>
    <row r="82" spans="1:11" ht="15.75" customHeight="1">
      <c r="A82" s="543" t="s">
        <v>3487</v>
      </c>
      <c r="B82" s="534" t="s">
        <v>6138</v>
      </c>
      <c r="C82" s="535">
        <v>29139</v>
      </c>
      <c r="D82" s="534">
        <f t="shared" si="8"/>
        <v>40</v>
      </c>
      <c r="E82" s="534" t="s">
        <v>6159</v>
      </c>
      <c r="F82" s="534"/>
      <c r="G82" s="131">
        <v>310286.32</v>
      </c>
    </row>
    <row r="83" spans="1:11" ht="15.75" customHeight="1">
      <c r="A83" s="537" t="s">
        <v>6260</v>
      </c>
      <c r="B83" s="534" t="s">
        <v>6138</v>
      </c>
      <c r="C83" s="535">
        <v>31630</v>
      </c>
      <c r="D83" s="534">
        <f t="shared" si="8"/>
        <v>33</v>
      </c>
      <c r="E83" s="534" t="s">
        <v>6181</v>
      </c>
      <c r="F83" s="534" t="s">
        <v>6140</v>
      </c>
      <c r="G83" s="131">
        <v>0</v>
      </c>
      <c r="J83" s="544" t="s">
        <v>4907</v>
      </c>
    </row>
    <row r="84" spans="1:11" ht="15.75" customHeight="1">
      <c r="A84" s="537" t="s">
        <v>6261</v>
      </c>
      <c r="B84" s="534" t="s">
        <v>6138</v>
      </c>
      <c r="C84" s="535"/>
      <c r="D84" s="534"/>
      <c r="E84" s="534"/>
      <c r="F84" s="534" t="s">
        <v>6140</v>
      </c>
      <c r="G84" s="131">
        <v>113888</v>
      </c>
      <c r="K84" s="544" t="s">
        <v>4907</v>
      </c>
    </row>
    <row r="85" spans="1:11" ht="15.75" customHeight="1">
      <c r="A85" s="537" t="s">
        <v>6262</v>
      </c>
      <c r="B85" s="534" t="s">
        <v>6138</v>
      </c>
      <c r="C85" s="535">
        <v>28975</v>
      </c>
      <c r="D85" s="534">
        <f t="shared" ref="D85:D89" si="9">DATEDIF(C85,$C$121,"Y")</f>
        <v>40</v>
      </c>
      <c r="E85" s="534" t="s">
        <v>6183</v>
      </c>
      <c r="F85" s="534" t="s">
        <v>6140</v>
      </c>
      <c r="G85" s="131">
        <v>126001</v>
      </c>
    </row>
    <row r="86" spans="1:11" ht="15.75" customHeight="1">
      <c r="A86" s="537" t="s">
        <v>5495</v>
      </c>
      <c r="B86" s="534" t="s">
        <v>6138</v>
      </c>
      <c r="C86" s="535">
        <v>23401</v>
      </c>
      <c r="D86" s="534">
        <f t="shared" si="9"/>
        <v>55</v>
      </c>
      <c r="E86" s="534" t="s">
        <v>6156</v>
      </c>
      <c r="F86" s="534" t="s">
        <v>6140</v>
      </c>
      <c r="G86" s="131">
        <f>532885+733156+661796</f>
        <v>1927837</v>
      </c>
      <c r="J86" s="544" t="s">
        <v>4907</v>
      </c>
    </row>
    <row r="87" spans="1:11" ht="15.75" customHeight="1">
      <c r="A87" s="537" t="s">
        <v>6263</v>
      </c>
      <c r="B87" s="534" t="s">
        <v>6138</v>
      </c>
      <c r="C87" s="535">
        <v>31878</v>
      </c>
      <c r="D87" s="534">
        <f t="shared" si="9"/>
        <v>32</v>
      </c>
      <c r="E87" s="534" t="s">
        <v>6264</v>
      </c>
      <c r="F87" s="534" t="s">
        <v>6140</v>
      </c>
      <c r="G87" s="131">
        <v>377504</v>
      </c>
      <c r="K87" s="544" t="s">
        <v>4907</v>
      </c>
    </row>
    <row r="88" spans="1:11" ht="15.75" customHeight="1">
      <c r="A88" s="545" t="s">
        <v>6265</v>
      </c>
      <c r="B88" s="534" t="s">
        <v>6138</v>
      </c>
      <c r="C88" s="535">
        <v>31643</v>
      </c>
      <c r="D88" s="534">
        <f t="shared" si="9"/>
        <v>33</v>
      </c>
      <c r="E88" s="534" t="s">
        <v>6148</v>
      </c>
      <c r="F88" s="534" t="s">
        <v>3220</v>
      </c>
      <c r="G88" s="131">
        <v>0</v>
      </c>
      <c r="J88" s="544" t="s">
        <v>4907</v>
      </c>
    </row>
    <row r="89" spans="1:11" ht="15.75" customHeight="1">
      <c r="A89" s="303" t="s">
        <v>6266</v>
      </c>
      <c r="B89" s="534" t="s">
        <v>6138</v>
      </c>
      <c r="C89" s="535">
        <v>32438</v>
      </c>
      <c r="D89" s="534">
        <f t="shared" si="9"/>
        <v>31</v>
      </c>
      <c r="E89" s="534" t="s">
        <v>6193</v>
      </c>
      <c r="F89" s="534" t="s">
        <v>6140</v>
      </c>
      <c r="G89" s="131">
        <v>119890</v>
      </c>
      <c r="J89" s="544" t="s">
        <v>4907</v>
      </c>
    </row>
    <row r="90" spans="1:11" ht="15.75" customHeight="1">
      <c r="A90" s="303" t="s">
        <v>6267</v>
      </c>
      <c r="B90" s="534" t="s">
        <v>5624</v>
      </c>
      <c r="C90" s="535"/>
      <c r="D90" s="534"/>
      <c r="E90" s="534" t="s">
        <v>6145</v>
      </c>
      <c r="F90" s="534"/>
      <c r="G90" s="131"/>
      <c r="J90" s="544"/>
    </row>
    <row r="91" spans="1:11" ht="15.75" customHeight="1">
      <c r="A91" s="543" t="s">
        <v>5115</v>
      </c>
      <c r="B91" s="534" t="s">
        <v>6138</v>
      </c>
      <c r="C91" s="535">
        <v>31537</v>
      </c>
      <c r="D91" s="534">
        <f t="shared" ref="D91:D118" si="10">DATEDIF(C91,$C$121,"Y")</f>
        <v>33</v>
      </c>
      <c r="E91" s="534" t="s">
        <v>6156</v>
      </c>
      <c r="F91" s="534"/>
      <c r="G91" s="131">
        <v>403425.55</v>
      </c>
      <c r="J91" s="544" t="s">
        <v>4907</v>
      </c>
    </row>
    <row r="92" spans="1:11" ht="15.75" customHeight="1">
      <c r="A92" s="537" t="s">
        <v>6268</v>
      </c>
      <c r="B92" s="534" t="s">
        <v>6138</v>
      </c>
      <c r="C92" s="535">
        <v>32791</v>
      </c>
      <c r="D92" s="534">
        <f t="shared" si="10"/>
        <v>30</v>
      </c>
      <c r="E92" s="534" t="s">
        <v>6181</v>
      </c>
      <c r="F92" s="534" t="s">
        <v>6140</v>
      </c>
      <c r="G92" s="131">
        <v>153385</v>
      </c>
      <c r="J92" s="544" t="s">
        <v>4907</v>
      </c>
    </row>
    <row r="93" spans="1:11" ht="15.75" customHeight="1">
      <c r="A93" s="303" t="s">
        <v>6269</v>
      </c>
      <c r="B93" s="534" t="s">
        <v>5624</v>
      </c>
      <c r="C93" s="535">
        <v>32384</v>
      </c>
      <c r="D93" s="534">
        <f t="shared" si="10"/>
        <v>31</v>
      </c>
      <c r="E93" s="534" t="s">
        <v>6168</v>
      </c>
      <c r="F93" s="534" t="s">
        <v>6140</v>
      </c>
      <c r="G93" s="131">
        <v>96201.29</v>
      </c>
      <c r="J93" s="544" t="s">
        <v>4907</v>
      </c>
      <c r="K93" s="544" t="s">
        <v>4907</v>
      </c>
    </row>
    <row r="94" spans="1:11" ht="15.75" customHeight="1">
      <c r="A94" s="537" t="s">
        <v>6270</v>
      </c>
      <c r="B94" s="534" t="s">
        <v>5624</v>
      </c>
      <c r="C94" s="535">
        <v>25391</v>
      </c>
      <c r="D94" s="534">
        <f t="shared" si="10"/>
        <v>50</v>
      </c>
      <c r="E94" s="534" t="s">
        <v>6165</v>
      </c>
      <c r="F94" s="534" t="s">
        <v>6140</v>
      </c>
      <c r="G94" s="131">
        <v>59844</v>
      </c>
      <c r="J94" s="544" t="s">
        <v>4907</v>
      </c>
    </row>
    <row r="95" spans="1:11" ht="15.75" customHeight="1">
      <c r="A95" s="537" t="s">
        <v>6271</v>
      </c>
      <c r="B95" s="534" t="s">
        <v>6138</v>
      </c>
      <c r="C95" s="535">
        <v>24203</v>
      </c>
      <c r="D95" s="534">
        <f t="shared" si="10"/>
        <v>53</v>
      </c>
      <c r="E95" s="534" t="s">
        <v>6156</v>
      </c>
      <c r="F95" s="534" t="s">
        <v>6140</v>
      </c>
      <c r="G95" s="131">
        <v>308040</v>
      </c>
    </row>
    <row r="96" spans="1:11" ht="15.75" customHeight="1">
      <c r="A96" s="537" t="s">
        <v>6272</v>
      </c>
      <c r="B96" s="534" t="s">
        <v>6138</v>
      </c>
      <c r="C96" s="535">
        <v>20888</v>
      </c>
      <c r="D96" s="534">
        <f t="shared" si="10"/>
        <v>62</v>
      </c>
      <c r="E96" s="534" t="s">
        <v>6139</v>
      </c>
      <c r="F96" s="534" t="s">
        <v>6140</v>
      </c>
      <c r="G96" s="131">
        <v>1017197</v>
      </c>
      <c r="J96" s="544" t="s">
        <v>4907</v>
      </c>
      <c r="K96" s="544" t="s">
        <v>4907</v>
      </c>
    </row>
    <row r="97" spans="1:13" ht="15.75" customHeight="1">
      <c r="A97" s="303" t="s">
        <v>6273</v>
      </c>
      <c r="B97" s="534" t="s">
        <v>6138</v>
      </c>
      <c r="C97" s="535">
        <v>21799</v>
      </c>
      <c r="D97" s="534">
        <f t="shared" si="10"/>
        <v>60</v>
      </c>
      <c r="E97" s="534" t="s">
        <v>6183</v>
      </c>
      <c r="F97" s="534" t="s">
        <v>6140</v>
      </c>
      <c r="G97" s="131">
        <v>71421.48</v>
      </c>
    </row>
    <row r="98" spans="1:13" ht="15.75" customHeight="1">
      <c r="A98" s="537" t="s">
        <v>6274</v>
      </c>
      <c r="B98" s="534" t="s">
        <v>5624</v>
      </c>
      <c r="C98" s="535">
        <v>21043</v>
      </c>
      <c r="D98" s="534">
        <f t="shared" si="10"/>
        <v>62</v>
      </c>
      <c r="E98" s="534" t="s">
        <v>6226</v>
      </c>
      <c r="F98" s="534" t="s">
        <v>6140</v>
      </c>
      <c r="G98" s="131">
        <v>67969</v>
      </c>
      <c r="J98" s="544" t="s">
        <v>4907</v>
      </c>
    </row>
    <row r="99" spans="1:13" ht="15.75" customHeight="1">
      <c r="A99" s="537" t="s">
        <v>6275</v>
      </c>
      <c r="B99" s="534" t="s">
        <v>6138</v>
      </c>
      <c r="C99" s="535">
        <v>29136</v>
      </c>
      <c r="D99" s="534">
        <f t="shared" si="10"/>
        <v>40</v>
      </c>
      <c r="E99" s="534" t="s">
        <v>6139</v>
      </c>
      <c r="F99" s="534" t="s">
        <v>6140</v>
      </c>
      <c r="G99" s="131">
        <v>62757</v>
      </c>
    </row>
    <row r="100" spans="1:13" ht="15.75" customHeight="1">
      <c r="A100" s="537" t="s">
        <v>6276</v>
      </c>
      <c r="B100" s="534" t="s">
        <v>6138</v>
      </c>
      <c r="C100" s="535">
        <v>32029</v>
      </c>
      <c r="D100" s="534">
        <f t="shared" si="10"/>
        <v>32</v>
      </c>
      <c r="E100" s="534" t="s">
        <v>6139</v>
      </c>
      <c r="F100" s="534" t="s">
        <v>6140</v>
      </c>
      <c r="G100" s="131">
        <f>133946+176866</f>
        <v>310812</v>
      </c>
      <c r="J100" s="544" t="s">
        <v>4907</v>
      </c>
    </row>
    <row r="101" spans="1:13" ht="15.75" customHeight="1">
      <c r="A101" s="537" t="s">
        <v>6277</v>
      </c>
      <c r="B101" s="534" t="s">
        <v>6138</v>
      </c>
      <c r="C101" s="535">
        <v>24485</v>
      </c>
      <c r="D101" s="534">
        <f t="shared" si="10"/>
        <v>52</v>
      </c>
      <c r="E101" s="534" t="s">
        <v>6181</v>
      </c>
      <c r="F101" s="534" t="s">
        <v>6140</v>
      </c>
      <c r="G101" s="131">
        <v>60784</v>
      </c>
    </row>
    <row r="102" spans="1:13" ht="15.75" customHeight="1">
      <c r="A102" s="543" t="s">
        <v>5236</v>
      </c>
      <c r="B102" s="534" t="s">
        <v>5624</v>
      </c>
      <c r="C102" s="535">
        <v>21939</v>
      </c>
      <c r="D102" s="534">
        <f t="shared" si="10"/>
        <v>59</v>
      </c>
      <c r="E102" s="534" t="s">
        <v>6237</v>
      </c>
      <c r="F102" s="534"/>
      <c r="G102" s="131">
        <v>198476.5</v>
      </c>
    </row>
    <row r="103" spans="1:13" ht="15.75" customHeight="1">
      <c r="A103" s="543" t="s">
        <v>6278</v>
      </c>
      <c r="B103" s="534" t="s">
        <v>6138</v>
      </c>
      <c r="C103" s="535">
        <v>27955</v>
      </c>
      <c r="D103" s="534">
        <f t="shared" si="10"/>
        <v>43</v>
      </c>
      <c r="E103" s="534" t="s">
        <v>6186</v>
      </c>
      <c r="F103" s="534" t="s">
        <v>6140</v>
      </c>
      <c r="G103" s="131">
        <v>150629.56</v>
      </c>
      <c r="M103" s="544" t="s">
        <v>4907</v>
      </c>
    </row>
    <row r="104" spans="1:13" ht="15.75" customHeight="1">
      <c r="A104" s="537" t="s">
        <v>6279</v>
      </c>
      <c r="B104" s="534" t="s">
        <v>5624</v>
      </c>
      <c r="C104" s="535">
        <v>28704</v>
      </c>
      <c r="D104" s="534">
        <f t="shared" si="10"/>
        <v>41</v>
      </c>
      <c r="E104" s="534" t="s">
        <v>6148</v>
      </c>
      <c r="F104" s="534" t="s">
        <v>6207</v>
      </c>
      <c r="G104" s="131">
        <v>100118.47</v>
      </c>
      <c r="H104" s="544"/>
      <c r="I104" s="544"/>
    </row>
    <row r="105" spans="1:13" ht="15.75" customHeight="1">
      <c r="A105" s="543" t="s">
        <v>5252</v>
      </c>
      <c r="B105" s="534" t="s">
        <v>5624</v>
      </c>
      <c r="C105" s="535">
        <v>29520</v>
      </c>
      <c r="D105" s="534">
        <f t="shared" si="10"/>
        <v>39</v>
      </c>
      <c r="E105" s="534" t="s">
        <v>6280</v>
      </c>
      <c r="F105" s="534"/>
      <c r="G105" s="131">
        <v>354808.07</v>
      </c>
      <c r="L105" s="544" t="s">
        <v>4907</v>
      </c>
    </row>
    <row r="106" spans="1:13" ht="15.75" customHeight="1">
      <c r="A106" s="303" t="s">
        <v>6281</v>
      </c>
      <c r="B106" s="534" t="s">
        <v>5624</v>
      </c>
      <c r="C106" s="535">
        <v>29544</v>
      </c>
      <c r="D106" s="534">
        <f t="shared" si="10"/>
        <v>39</v>
      </c>
      <c r="E106" s="534" t="s">
        <v>6251</v>
      </c>
      <c r="F106" s="534" t="s">
        <v>6140</v>
      </c>
      <c r="G106" s="131">
        <v>103186</v>
      </c>
      <c r="K106" s="544" t="s">
        <v>4907</v>
      </c>
    </row>
    <row r="107" spans="1:13" ht="15.75" customHeight="1">
      <c r="A107" s="537" t="s">
        <v>6282</v>
      </c>
      <c r="B107" s="534" t="s">
        <v>5624</v>
      </c>
      <c r="C107" s="535">
        <v>21261</v>
      </c>
      <c r="D107" s="534">
        <f t="shared" si="10"/>
        <v>61</v>
      </c>
      <c r="E107" s="534" t="s">
        <v>6283</v>
      </c>
      <c r="F107" s="534" t="s">
        <v>6172</v>
      </c>
      <c r="G107" s="131">
        <v>210352</v>
      </c>
      <c r="J107" s="544" t="s">
        <v>4907</v>
      </c>
    </row>
    <row r="108" spans="1:13" ht="15.75" customHeight="1">
      <c r="A108" s="543" t="s">
        <v>5285</v>
      </c>
      <c r="B108" s="534" t="s">
        <v>6138</v>
      </c>
      <c r="C108" s="535">
        <v>21704</v>
      </c>
      <c r="D108" s="534">
        <f t="shared" si="10"/>
        <v>60</v>
      </c>
      <c r="E108" s="534" t="s">
        <v>6181</v>
      </c>
      <c r="F108" s="534"/>
      <c r="G108" s="131">
        <v>518146.65</v>
      </c>
      <c r="K108" s="544" t="s">
        <v>4907</v>
      </c>
    </row>
    <row r="109" spans="1:13" ht="15.75" customHeight="1">
      <c r="A109" s="303" t="s">
        <v>5732</v>
      </c>
      <c r="B109" s="534" t="s">
        <v>5624</v>
      </c>
      <c r="C109" s="535">
        <v>21926</v>
      </c>
      <c r="D109" s="534">
        <f t="shared" si="10"/>
        <v>59</v>
      </c>
      <c r="E109" s="534" t="s">
        <v>6200</v>
      </c>
      <c r="F109" s="534" t="s">
        <v>6140</v>
      </c>
      <c r="G109" s="131">
        <v>168315</v>
      </c>
    </row>
    <row r="110" spans="1:13" ht="15.75" customHeight="1">
      <c r="A110" s="537" t="s">
        <v>6284</v>
      </c>
      <c r="B110" s="534" t="s">
        <v>5624</v>
      </c>
      <c r="C110" s="535">
        <v>31805</v>
      </c>
      <c r="D110" s="534">
        <f t="shared" si="10"/>
        <v>32</v>
      </c>
      <c r="E110" s="534" t="s">
        <v>6285</v>
      </c>
      <c r="F110" s="534" t="s">
        <v>6140</v>
      </c>
      <c r="G110" s="131">
        <v>123497</v>
      </c>
    </row>
    <row r="111" spans="1:13" ht="15.75" customHeight="1">
      <c r="A111" s="537" t="s">
        <v>6286</v>
      </c>
      <c r="B111" s="534" t="s">
        <v>5624</v>
      </c>
      <c r="C111" s="535">
        <v>32080</v>
      </c>
      <c r="D111" s="534">
        <f t="shared" si="10"/>
        <v>32</v>
      </c>
      <c r="E111" s="534" t="s">
        <v>6165</v>
      </c>
      <c r="F111" s="534" t="s">
        <v>6140</v>
      </c>
      <c r="G111" s="131">
        <v>135476</v>
      </c>
    </row>
    <row r="112" spans="1:13" ht="15.75" customHeight="1">
      <c r="A112" s="537" t="s">
        <v>6287</v>
      </c>
      <c r="B112" s="534" t="s">
        <v>5624</v>
      </c>
      <c r="C112" s="535">
        <v>32700</v>
      </c>
      <c r="D112" s="534">
        <f t="shared" si="10"/>
        <v>30</v>
      </c>
      <c r="E112" s="534" t="s">
        <v>6288</v>
      </c>
      <c r="F112" s="534" t="s">
        <v>6140</v>
      </c>
      <c r="G112" s="131">
        <v>5250</v>
      </c>
      <c r="J112" s="544" t="s">
        <v>4907</v>
      </c>
    </row>
    <row r="113" spans="1:12" ht="15.75" customHeight="1">
      <c r="A113" s="537" t="s">
        <v>6289</v>
      </c>
      <c r="B113" s="534" t="s">
        <v>6138</v>
      </c>
      <c r="C113" s="535">
        <v>29491</v>
      </c>
      <c r="D113" s="534">
        <f t="shared" si="10"/>
        <v>39</v>
      </c>
      <c r="E113" s="534"/>
      <c r="F113" s="534" t="s">
        <v>6140</v>
      </c>
      <c r="G113" s="131">
        <v>61457</v>
      </c>
      <c r="J113" s="544" t="s">
        <v>4907</v>
      </c>
    </row>
    <row r="114" spans="1:12" ht="15.75" customHeight="1">
      <c r="A114" s="545" t="s">
        <v>6290</v>
      </c>
      <c r="B114" s="534" t="s">
        <v>6138</v>
      </c>
      <c r="C114" s="535">
        <v>20383</v>
      </c>
      <c r="D114" s="534">
        <f t="shared" si="10"/>
        <v>64</v>
      </c>
      <c r="E114" s="534" t="s">
        <v>6291</v>
      </c>
      <c r="F114" s="534" t="s">
        <v>6140</v>
      </c>
      <c r="G114" s="131">
        <v>185472</v>
      </c>
      <c r="J114" s="544" t="s">
        <v>4907</v>
      </c>
      <c r="K114" s="544" t="s">
        <v>4907</v>
      </c>
    </row>
    <row r="115" spans="1:12" ht="15.75" customHeight="1">
      <c r="A115" s="303" t="s">
        <v>6292</v>
      </c>
      <c r="B115" s="534" t="s">
        <v>6138</v>
      </c>
      <c r="C115" s="535">
        <v>36924</v>
      </c>
      <c r="D115" s="534">
        <f t="shared" si="10"/>
        <v>18</v>
      </c>
      <c r="E115" s="534" t="s">
        <v>6156</v>
      </c>
      <c r="F115" s="534" t="s">
        <v>6140</v>
      </c>
      <c r="G115" s="131">
        <v>238256</v>
      </c>
      <c r="L115" s="544" t="s">
        <v>4907</v>
      </c>
    </row>
    <row r="116" spans="1:12" ht="15.75" customHeight="1">
      <c r="A116" s="537" t="s">
        <v>6293</v>
      </c>
      <c r="B116" s="534" t="s">
        <v>5624</v>
      </c>
      <c r="C116" s="535">
        <v>21111</v>
      </c>
      <c r="D116" s="534">
        <f t="shared" si="10"/>
        <v>62</v>
      </c>
      <c r="E116" s="534" t="s">
        <v>6200</v>
      </c>
      <c r="F116" s="534" t="s">
        <v>6140</v>
      </c>
      <c r="G116" s="131">
        <v>612317</v>
      </c>
    </row>
    <row r="117" spans="1:12" ht="15.75" customHeight="1">
      <c r="A117" s="537" t="s">
        <v>6294</v>
      </c>
      <c r="B117" s="534" t="s">
        <v>6138</v>
      </c>
      <c r="C117" s="535">
        <v>24865</v>
      </c>
      <c r="D117" s="534">
        <f t="shared" si="10"/>
        <v>51</v>
      </c>
      <c r="E117" s="534" t="s">
        <v>6148</v>
      </c>
      <c r="F117" s="534" t="s">
        <v>6140</v>
      </c>
      <c r="G117" s="131">
        <v>278735</v>
      </c>
    </row>
    <row r="118" spans="1:12" ht="15.75" customHeight="1">
      <c r="A118" s="543" t="s">
        <v>2920</v>
      </c>
      <c r="B118" s="534" t="s">
        <v>6138</v>
      </c>
      <c r="C118" s="535">
        <v>28041</v>
      </c>
      <c r="D118" s="534">
        <f t="shared" si="10"/>
        <v>43</v>
      </c>
      <c r="E118" s="534" t="s">
        <v>6295</v>
      </c>
      <c r="F118" s="534"/>
      <c r="G118" s="131">
        <v>104765.52</v>
      </c>
    </row>
    <row r="119" spans="1:12" ht="15.75" customHeight="1">
      <c r="B119" s="550"/>
      <c r="C119" s="550" t="s">
        <v>6296</v>
      </c>
      <c r="D119" s="550"/>
      <c r="E119" s="550" t="s">
        <v>6296</v>
      </c>
      <c r="F119" s="550"/>
      <c r="G119" s="550" t="s">
        <v>6122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4907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6297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6298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6299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6130</v>
      </c>
      <c r="B1" s="555" t="s">
        <v>6300</v>
      </c>
      <c r="C1" s="554" t="s">
        <v>3</v>
      </c>
      <c r="D1" s="554" t="s">
        <v>5</v>
      </c>
      <c r="E1" s="556"/>
      <c r="F1" s="556" t="s">
        <v>173</v>
      </c>
      <c r="G1" s="556" t="s">
        <v>6301</v>
      </c>
      <c r="H1" s="556" t="s">
        <v>176</v>
      </c>
      <c r="I1" s="556" t="s">
        <v>6302</v>
      </c>
      <c r="J1" s="556" t="s">
        <v>178</v>
      </c>
      <c r="K1" s="556" t="s">
        <v>3851</v>
      </c>
      <c r="L1" s="556"/>
      <c r="M1" s="556" t="s">
        <v>2971</v>
      </c>
      <c r="N1" s="556" t="s">
        <v>2972</v>
      </c>
      <c r="O1" s="556" t="s">
        <v>2974</v>
      </c>
      <c r="P1" s="556" t="s">
        <v>2976</v>
      </c>
      <c r="Q1" s="556" t="s">
        <v>6303</v>
      </c>
      <c r="R1" s="556" t="s">
        <v>2977</v>
      </c>
    </row>
    <row r="2" spans="1:18" ht="15.75" customHeight="1">
      <c r="A2" s="303" t="s">
        <v>4156</v>
      </c>
      <c r="B2" s="534">
        <v>5490529</v>
      </c>
      <c r="C2" s="534" t="s">
        <v>2998</v>
      </c>
      <c r="D2" s="534" t="s">
        <v>2998</v>
      </c>
      <c r="E2" s="534" t="str">
        <f>IFERROR(VLOOKUP(D2,'Cadastro de assessores'!A:B,2,FALSE),"Não Cadastrado")</f>
        <v>18986</v>
      </c>
      <c r="F2" s="557" t="s">
        <v>227</v>
      </c>
      <c r="G2" s="557" t="s">
        <v>6304</v>
      </c>
      <c r="H2" s="335">
        <v>44222</v>
      </c>
      <c r="I2" s="534" t="s">
        <v>6305</v>
      </c>
      <c r="J2" s="538">
        <v>0.02</v>
      </c>
      <c r="K2" s="558" t="s">
        <v>3996</v>
      </c>
      <c r="L2" s="559" t="s">
        <v>38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5029</v>
      </c>
      <c r="B3" s="534">
        <v>1759765</v>
      </c>
      <c r="C3" s="534" t="s">
        <v>19</v>
      </c>
      <c r="D3" s="534" t="s">
        <v>3710</v>
      </c>
      <c r="E3" s="534" t="str">
        <f>IFERROR(VLOOKUP(D3,'Cadastro de assessores'!A:B,2,FALSE),"Não Cadastrado")</f>
        <v>14739</v>
      </c>
      <c r="F3" s="557" t="s">
        <v>227</v>
      </c>
      <c r="G3" s="557" t="s">
        <v>6304</v>
      </c>
      <c r="H3" s="335">
        <v>44321</v>
      </c>
      <c r="I3" s="534" t="s">
        <v>230</v>
      </c>
      <c r="J3" s="538">
        <v>1.2E-2</v>
      </c>
      <c r="K3" s="558" t="s">
        <v>3926</v>
      </c>
      <c r="L3" s="559" t="s">
        <v>38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6306</v>
      </c>
      <c r="C1" s="561" t="s">
        <v>173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3860</v>
      </c>
      <c r="B2" s="562" t="s">
        <v>6307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5325</v>
      </c>
      <c r="B3" s="562" t="s">
        <v>6308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4195</v>
      </c>
      <c r="B4" s="562" t="s">
        <v>6309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2587</v>
      </c>
      <c r="B5" s="562" t="s">
        <v>6310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3752</v>
      </c>
      <c r="B6" s="562" t="s">
        <v>6311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3703</v>
      </c>
      <c r="B7" s="562" t="s">
        <v>6312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6313</v>
      </c>
      <c r="B8" s="562" t="s">
        <v>6314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3914</v>
      </c>
      <c r="B9" s="562" t="s">
        <v>6315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3920</v>
      </c>
      <c r="B10" s="562" t="s">
        <v>6316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2998</v>
      </c>
      <c r="B11" s="562" t="s">
        <v>6317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5372</v>
      </c>
      <c r="B12" s="562" t="s">
        <v>6318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3939</v>
      </c>
      <c r="B13" s="562" t="s">
        <v>6319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6320</v>
      </c>
      <c r="B14" s="562" t="s">
        <v>6321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530</v>
      </c>
      <c r="B15" s="562" t="s">
        <v>6322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5273</v>
      </c>
      <c r="B16" s="562" t="s">
        <v>6323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3957</v>
      </c>
      <c r="B17" s="562" t="s">
        <v>6324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354</v>
      </c>
      <c r="B18" s="562" t="s">
        <v>5110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871</v>
      </c>
      <c r="B19" s="562" t="s">
        <v>6325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6326</v>
      </c>
      <c r="B20" s="562" t="s">
        <v>6327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4019</v>
      </c>
      <c r="B21" s="562" t="s">
        <v>6328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2999</v>
      </c>
      <c r="B22" s="562" t="s">
        <v>6329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4040</v>
      </c>
      <c r="B23" s="562" t="s">
        <v>6330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413</v>
      </c>
      <c r="B24" s="562" t="s">
        <v>6331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3232</v>
      </c>
      <c r="B25" s="562" t="s">
        <v>6332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404</v>
      </c>
      <c r="B26" s="562" t="s">
        <v>6333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5253</v>
      </c>
      <c r="B27" s="562" t="s">
        <v>6334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4125</v>
      </c>
      <c r="B28" s="562" t="s">
        <v>6335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4134</v>
      </c>
      <c r="B29" s="562" t="s">
        <v>6336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1740</v>
      </c>
      <c r="B30" s="562" t="s">
        <v>6337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6338</v>
      </c>
      <c r="B31" s="562" t="s">
        <v>6339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4427</v>
      </c>
      <c r="B32" s="562" t="s">
        <v>6340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5085</v>
      </c>
      <c r="B33" s="562" t="s">
        <v>6341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4171</v>
      </c>
      <c r="B34" s="562" t="s">
        <v>6342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110</v>
      </c>
      <c r="B35" s="562" t="s">
        <v>6343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4201</v>
      </c>
      <c r="B36" s="562" t="s">
        <v>6344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324</v>
      </c>
      <c r="B37" s="562" t="s">
        <v>6345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6346</v>
      </c>
      <c r="B38" s="562" t="s">
        <v>6347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3929</v>
      </c>
      <c r="B39" s="562" t="s">
        <v>6348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4225</v>
      </c>
      <c r="B40" s="562" t="s">
        <v>6349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4234</v>
      </c>
      <c r="B41" s="562" t="s">
        <v>6350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6351</v>
      </c>
      <c r="B42" s="562" t="s">
        <v>6352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3146</v>
      </c>
      <c r="B43" s="562" t="s">
        <v>6353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6354</v>
      </c>
      <c r="B44" s="562" t="s">
        <v>6355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4368</v>
      </c>
      <c r="B45" s="562" t="s">
        <v>6356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3710</v>
      </c>
      <c r="B46" s="562" t="s">
        <v>6357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4382</v>
      </c>
      <c r="B47" s="562" t="s">
        <v>6358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6359</v>
      </c>
      <c r="B48" s="562" t="s">
        <v>6360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4430</v>
      </c>
      <c r="B49" s="562" t="s">
        <v>6361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6362</v>
      </c>
      <c r="B50" s="562" t="s">
        <v>6363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4539</v>
      </c>
      <c r="B51" s="562" t="s">
        <v>6364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3747</v>
      </c>
      <c r="B52" s="562" t="s">
        <v>6365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164</v>
      </c>
      <c r="B53" s="562" t="s">
        <v>6366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6367</v>
      </c>
      <c r="B54" s="562" t="s">
        <v>6368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4793</v>
      </c>
      <c r="B55" s="562" t="s">
        <v>6369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4820</v>
      </c>
      <c r="B56" s="562" t="s">
        <v>6370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4863</v>
      </c>
      <c r="B57" s="562" t="s">
        <v>6371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4900</v>
      </c>
      <c r="B58" s="562" t="s">
        <v>6372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4410</v>
      </c>
      <c r="B59" s="562" t="s">
        <v>6373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6374</v>
      </c>
      <c r="B60" s="562" t="s">
        <v>6375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6376</v>
      </c>
      <c r="B61" s="562" t="s">
        <v>6377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5103</v>
      </c>
      <c r="B62" s="562" t="s">
        <v>6378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6379</v>
      </c>
      <c r="B63" s="562" t="s">
        <v>6380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5305</v>
      </c>
      <c r="B64" s="562" t="s">
        <v>6381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244</v>
      </c>
      <c r="B65" s="562" t="s">
        <v>3974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4518</v>
      </c>
      <c r="B66" s="562" t="s">
        <v>6382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5465</v>
      </c>
      <c r="B67" s="562" t="s">
        <v>6383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3005</v>
      </c>
      <c r="B68" s="562" t="s">
        <v>6384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339</v>
      </c>
      <c r="B69" s="562" t="s">
        <v>6385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290</v>
      </c>
      <c r="B70" s="562" t="s">
        <v>6386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3045</v>
      </c>
      <c r="B71" s="562" t="s">
        <v>6387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3063</v>
      </c>
      <c r="B72" s="562" t="s">
        <v>6388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6389</v>
      </c>
      <c r="B73" s="562" t="s">
        <v>6390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3687</v>
      </c>
      <c r="B74" s="562" t="s">
        <v>6391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3722</v>
      </c>
      <c r="B75" s="562" t="s">
        <v>6392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3730</v>
      </c>
      <c r="B76" s="562" t="s">
        <v>6393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6394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3082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6395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39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2299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1014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6396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4803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4164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5003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4209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3868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4285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6397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6313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99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238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4334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2879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6398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6399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2106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4050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4219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6400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6401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3410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3943</v>
      </c>
      <c r="B104" s="566">
        <v>12356</v>
      </c>
      <c r="C104" s="563" t="s">
        <v>6402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4652</v>
      </c>
      <c r="B105" s="566">
        <v>12357</v>
      </c>
      <c r="C105" s="563" t="s">
        <v>6402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4707</v>
      </c>
      <c r="B106" s="566">
        <v>12358</v>
      </c>
      <c r="C106" s="563" t="s">
        <v>6402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446</v>
      </c>
      <c r="B107" s="566">
        <v>12359</v>
      </c>
      <c r="C107" s="563" t="s">
        <v>6402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4985</v>
      </c>
      <c r="B108" s="566">
        <v>12360</v>
      </c>
      <c r="C108" s="563" t="s">
        <v>6402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6403</v>
      </c>
      <c r="B109" s="566">
        <v>12361</v>
      </c>
      <c r="C109" s="563" t="s">
        <v>6402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697</v>
      </c>
      <c r="B110" s="566">
        <v>12362</v>
      </c>
      <c r="C110" s="563" t="s">
        <v>6402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3544</v>
      </c>
      <c r="B111" s="566">
        <v>12363</v>
      </c>
      <c r="C111" s="563" t="s">
        <v>6402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6404</v>
      </c>
      <c r="B1" s="571" t="s">
        <v>1</v>
      </c>
      <c r="C1" s="570" t="s">
        <v>2</v>
      </c>
      <c r="D1" s="570" t="s">
        <v>6405</v>
      </c>
      <c r="E1" s="572" t="s">
        <v>5478</v>
      </c>
      <c r="F1" s="570" t="s">
        <v>6130</v>
      </c>
      <c r="G1" s="570" t="s">
        <v>3</v>
      </c>
      <c r="H1" s="570" t="s">
        <v>4</v>
      </c>
      <c r="I1" s="570" t="s">
        <v>5</v>
      </c>
      <c r="J1" s="573" t="s">
        <v>176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6406</v>
      </c>
      <c r="C2" s="565" t="s">
        <v>2996</v>
      </c>
      <c r="D2" s="565" t="s">
        <v>6407</v>
      </c>
      <c r="E2" s="577">
        <v>0</v>
      </c>
      <c r="F2" s="565" t="s">
        <v>3084</v>
      </c>
      <c r="G2" s="575" t="s">
        <v>2998</v>
      </c>
      <c r="H2" s="575" t="s">
        <v>38</v>
      </c>
      <c r="I2" s="575" t="s">
        <v>2999</v>
      </c>
      <c r="J2" s="575">
        <v>43567</v>
      </c>
      <c r="K2" s="578" t="s">
        <v>3876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6408</v>
      </c>
      <c r="C3" s="565" t="s">
        <v>2996</v>
      </c>
      <c r="D3" s="565" t="s">
        <v>6407</v>
      </c>
      <c r="E3" s="577">
        <v>0</v>
      </c>
      <c r="F3" s="565" t="s">
        <v>3362</v>
      </c>
      <c r="G3" s="575" t="s">
        <v>2998</v>
      </c>
      <c r="H3" s="575" t="s">
        <v>38</v>
      </c>
      <c r="I3" s="575" t="s">
        <v>3005</v>
      </c>
      <c r="J3" s="575">
        <v>43567</v>
      </c>
      <c r="K3" s="578" t="s">
        <v>4255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6409</v>
      </c>
      <c r="C4" s="565" t="s">
        <v>2996</v>
      </c>
      <c r="D4" s="565" t="s">
        <v>6407</v>
      </c>
      <c r="E4" s="577">
        <v>0</v>
      </c>
      <c r="F4" s="565" t="s">
        <v>3613</v>
      </c>
      <c r="G4" s="575" t="s">
        <v>19</v>
      </c>
      <c r="H4" s="575" t="s">
        <v>38</v>
      </c>
      <c r="I4" s="575" t="s">
        <v>3146</v>
      </c>
      <c r="J4" s="575">
        <v>43461</v>
      </c>
      <c r="K4" s="578" t="s">
        <v>4255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6410</v>
      </c>
      <c r="C5" s="405" t="s">
        <v>2996</v>
      </c>
      <c r="D5" s="565" t="s">
        <v>6411</v>
      </c>
      <c r="E5" s="577">
        <v>25000</v>
      </c>
      <c r="F5" s="565" t="s">
        <v>3541</v>
      </c>
      <c r="G5" s="575" t="s">
        <v>2998</v>
      </c>
      <c r="H5" s="575" t="s">
        <v>38</v>
      </c>
      <c r="I5" s="575" t="s">
        <v>2999</v>
      </c>
      <c r="J5" s="575">
        <v>43675</v>
      </c>
      <c r="K5" s="578" t="s">
        <v>4255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6412</v>
      </c>
      <c r="C6" s="405" t="s">
        <v>2996</v>
      </c>
      <c r="D6" s="565" t="s">
        <v>6411</v>
      </c>
      <c r="E6" s="577">
        <v>6000</v>
      </c>
      <c r="F6" s="565" t="s">
        <v>2337</v>
      </c>
      <c r="G6" s="575" t="s">
        <v>2998</v>
      </c>
      <c r="H6" s="575" t="s">
        <v>38</v>
      </c>
      <c r="I6" s="575" t="s">
        <v>3005</v>
      </c>
      <c r="J6" s="575">
        <v>43620</v>
      </c>
      <c r="K6" s="578" t="s">
        <v>3862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6413</v>
      </c>
      <c r="C7" s="405" t="s">
        <v>34</v>
      </c>
      <c r="D7" s="565" t="s">
        <v>6411</v>
      </c>
      <c r="E7" s="577">
        <v>50000</v>
      </c>
      <c r="F7" s="565" t="s">
        <v>5115</v>
      </c>
      <c r="G7" s="565" t="s">
        <v>2998</v>
      </c>
      <c r="H7" s="565" t="s">
        <v>38</v>
      </c>
      <c r="I7" s="565" t="s">
        <v>2998</v>
      </c>
      <c r="J7" s="575">
        <v>43749</v>
      </c>
      <c r="K7" s="581" t="s">
        <v>4255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6410</v>
      </c>
      <c r="C8" s="405" t="s">
        <v>2996</v>
      </c>
      <c r="D8" s="565" t="s">
        <v>6411</v>
      </c>
      <c r="E8" s="577">
        <v>9500</v>
      </c>
      <c r="F8" s="565" t="s">
        <v>3541</v>
      </c>
      <c r="G8" s="575" t="s">
        <v>2998</v>
      </c>
      <c r="H8" s="575" t="s">
        <v>38</v>
      </c>
      <c r="I8" s="575" t="s">
        <v>2999</v>
      </c>
      <c r="J8" s="575">
        <v>43675</v>
      </c>
      <c r="K8" s="578" t="s">
        <v>4255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6414</v>
      </c>
      <c r="C9" s="405" t="s">
        <v>2996</v>
      </c>
      <c r="D9" s="565" t="s">
        <v>6411</v>
      </c>
      <c r="E9" s="577">
        <v>5000</v>
      </c>
      <c r="F9" s="565" t="s">
        <v>3497</v>
      </c>
      <c r="G9" s="575" t="s">
        <v>2998</v>
      </c>
      <c r="H9" s="575" t="s">
        <v>38</v>
      </c>
      <c r="I9" s="575" t="s">
        <v>2999</v>
      </c>
      <c r="J9" s="575">
        <v>43700</v>
      </c>
      <c r="K9" s="578" t="s">
        <v>4255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6415</v>
      </c>
      <c r="C10" s="405" t="s">
        <v>2996</v>
      </c>
      <c r="D10" s="565" t="s">
        <v>6411</v>
      </c>
      <c r="E10" s="577">
        <v>3700</v>
      </c>
      <c r="F10" s="565" t="s">
        <v>3294</v>
      </c>
      <c r="G10" s="575" t="s">
        <v>19</v>
      </c>
      <c r="H10" s="575" t="s">
        <v>38</v>
      </c>
      <c r="I10" s="575" t="s">
        <v>3146</v>
      </c>
      <c r="J10" s="575">
        <v>43510</v>
      </c>
      <c r="K10" s="578" t="s">
        <v>6416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6417</v>
      </c>
      <c r="C11" s="405" t="s">
        <v>2996</v>
      </c>
      <c r="D11" s="565" t="s">
        <v>6411</v>
      </c>
      <c r="E11" s="577">
        <v>14000</v>
      </c>
      <c r="F11" s="565" t="s">
        <v>3264</v>
      </c>
      <c r="G11" s="575" t="s">
        <v>2998</v>
      </c>
      <c r="H11" s="575" t="s">
        <v>38</v>
      </c>
      <c r="I11" s="575" t="s">
        <v>2999</v>
      </c>
      <c r="J11" s="575">
        <v>43703</v>
      </c>
      <c r="K11" s="578" t="s">
        <v>4255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6418</v>
      </c>
      <c r="C12" s="405" t="s">
        <v>2996</v>
      </c>
      <c r="D12" s="565" t="s">
        <v>6411</v>
      </c>
      <c r="E12" s="577">
        <v>10000</v>
      </c>
      <c r="F12" s="565" t="s">
        <v>3628</v>
      </c>
      <c r="G12" s="575" t="s">
        <v>2998</v>
      </c>
      <c r="H12" s="575" t="s">
        <v>38</v>
      </c>
      <c r="I12" s="575" t="s">
        <v>2999</v>
      </c>
      <c r="J12" s="575">
        <v>43567</v>
      </c>
      <c r="K12" s="578" t="s">
        <v>3862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6419</v>
      </c>
      <c r="C13" s="405" t="s">
        <v>2996</v>
      </c>
      <c r="D13" s="565" t="s">
        <v>6411</v>
      </c>
      <c r="E13" s="577">
        <v>193205.23</v>
      </c>
      <c r="F13" s="565" t="s">
        <v>3301</v>
      </c>
      <c r="G13" s="575" t="s">
        <v>2998</v>
      </c>
      <c r="H13" s="575" t="s">
        <v>38</v>
      </c>
      <c r="I13" s="575" t="s">
        <v>2999</v>
      </c>
      <c r="J13" s="575">
        <v>43605</v>
      </c>
      <c r="K13" s="578" t="s">
        <v>3872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6420</v>
      </c>
      <c r="C14" s="405" t="s">
        <v>34</v>
      </c>
      <c r="D14" s="565" t="s">
        <v>6411</v>
      </c>
      <c r="E14" s="577">
        <v>10000</v>
      </c>
      <c r="F14" s="565" t="s">
        <v>5236</v>
      </c>
      <c r="G14" s="565" t="s">
        <v>2998</v>
      </c>
      <c r="H14" s="565" t="s">
        <v>38</v>
      </c>
      <c r="I14" s="565" t="s">
        <v>2998</v>
      </c>
      <c r="J14" s="575">
        <v>43924</v>
      </c>
      <c r="K14" s="581" t="s">
        <v>3862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6421</v>
      </c>
      <c r="C15" s="405" t="s">
        <v>2996</v>
      </c>
      <c r="D15" s="565" t="s">
        <v>6411</v>
      </c>
      <c r="E15" s="577">
        <v>25000</v>
      </c>
      <c r="F15" s="565" t="s">
        <v>3141</v>
      </c>
      <c r="G15" s="575" t="s">
        <v>2998</v>
      </c>
      <c r="H15" s="575" t="s">
        <v>38</v>
      </c>
      <c r="I15" s="575" t="s">
        <v>2999</v>
      </c>
      <c r="J15" s="575">
        <v>43822</v>
      </c>
      <c r="K15" s="578" t="s">
        <v>3872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6417</v>
      </c>
      <c r="C16" s="405" t="s">
        <v>2996</v>
      </c>
      <c r="D16" s="565" t="s">
        <v>6411</v>
      </c>
      <c r="E16" s="577">
        <v>7000</v>
      </c>
      <c r="F16" s="565" t="s">
        <v>3264</v>
      </c>
      <c r="G16" s="575" t="s">
        <v>2998</v>
      </c>
      <c r="H16" s="575" t="s">
        <v>38</v>
      </c>
      <c r="I16" s="575" t="s">
        <v>2999</v>
      </c>
      <c r="J16" s="575">
        <v>43703</v>
      </c>
      <c r="K16" s="578" t="s">
        <v>4255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6422</v>
      </c>
      <c r="C17" s="405" t="s">
        <v>34</v>
      </c>
      <c r="D17" s="565" t="s">
        <v>6411</v>
      </c>
      <c r="E17" s="577">
        <v>95799.8</v>
      </c>
      <c r="F17" s="565" t="s">
        <v>4732</v>
      </c>
      <c r="G17" s="565" t="s">
        <v>2998</v>
      </c>
      <c r="H17" s="565" t="s">
        <v>38</v>
      </c>
      <c r="I17" s="565" t="s">
        <v>2998</v>
      </c>
      <c r="J17" s="575">
        <v>44252</v>
      </c>
      <c r="K17" s="581" t="s">
        <v>3872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6423</v>
      </c>
      <c r="C18" s="565" t="s">
        <v>2996</v>
      </c>
      <c r="D18" s="565" t="s">
        <v>6407</v>
      </c>
      <c r="E18" s="577">
        <v>0</v>
      </c>
      <c r="F18" s="565" t="s">
        <v>3202</v>
      </c>
      <c r="G18" s="575" t="s">
        <v>2998</v>
      </c>
      <c r="H18" s="575" t="s">
        <v>38</v>
      </c>
      <c r="I18" s="575" t="s">
        <v>3005</v>
      </c>
      <c r="J18" s="575">
        <v>43699</v>
      </c>
      <c r="K18" s="578" t="s">
        <v>4255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6419</v>
      </c>
      <c r="C19" s="405" t="s">
        <v>2996</v>
      </c>
      <c r="D19" s="565" t="s">
        <v>6411</v>
      </c>
      <c r="E19" s="577">
        <v>0</v>
      </c>
      <c r="F19" s="565" t="s">
        <v>3301</v>
      </c>
      <c r="G19" s="575" t="s">
        <v>2998</v>
      </c>
      <c r="H19" s="575" t="s">
        <v>38</v>
      </c>
      <c r="I19" s="575" t="s">
        <v>2999</v>
      </c>
      <c r="J19" s="575">
        <v>43605</v>
      </c>
      <c r="K19" s="578" t="s">
        <v>3872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6417</v>
      </c>
      <c r="C20" s="405" t="s">
        <v>2996</v>
      </c>
      <c r="D20" s="565" t="s">
        <v>6411</v>
      </c>
      <c r="E20" s="577">
        <v>80000</v>
      </c>
      <c r="F20" s="565" t="s">
        <v>3264</v>
      </c>
      <c r="G20" s="575" t="s">
        <v>2998</v>
      </c>
      <c r="H20" s="575" t="s">
        <v>38</v>
      </c>
      <c r="I20" s="575" t="s">
        <v>2999</v>
      </c>
      <c r="J20" s="575">
        <v>43703</v>
      </c>
      <c r="K20" s="578" t="s">
        <v>4255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6420</v>
      </c>
      <c r="C21" s="405" t="s">
        <v>34</v>
      </c>
      <c r="D21" s="565" t="s">
        <v>1002</v>
      </c>
      <c r="E21" s="577">
        <v>10000</v>
      </c>
      <c r="F21" s="565" t="s">
        <v>5236</v>
      </c>
      <c r="G21" s="565" t="s">
        <v>2998</v>
      </c>
      <c r="H21" s="565" t="s">
        <v>38</v>
      </c>
      <c r="I21" s="565" t="s">
        <v>2998</v>
      </c>
      <c r="J21" s="575">
        <v>43924</v>
      </c>
      <c r="K21" s="581" t="s">
        <v>3862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6424</v>
      </c>
      <c r="C22" s="405" t="s">
        <v>2996</v>
      </c>
      <c r="D22" s="565" t="s">
        <v>6411</v>
      </c>
      <c r="E22" s="577">
        <v>80000</v>
      </c>
      <c r="F22" s="565" t="s">
        <v>3327</v>
      </c>
      <c r="G22" s="575" t="s">
        <v>2998</v>
      </c>
      <c r="H22" s="575" t="s">
        <v>38</v>
      </c>
      <c r="I22" s="575" t="s">
        <v>3005</v>
      </c>
      <c r="J22" s="575">
        <v>43664</v>
      </c>
      <c r="K22" s="578" t="s">
        <v>4255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6413</v>
      </c>
      <c r="C23" s="405" t="s">
        <v>34</v>
      </c>
      <c r="D23" s="565" t="s">
        <v>6411</v>
      </c>
      <c r="E23" s="577">
        <v>25000</v>
      </c>
      <c r="F23" s="565" t="s">
        <v>5115</v>
      </c>
      <c r="G23" s="565" t="s">
        <v>2998</v>
      </c>
      <c r="H23" s="565" t="s">
        <v>38</v>
      </c>
      <c r="I23" s="565" t="s">
        <v>2998</v>
      </c>
      <c r="J23" s="575">
        <v>43749</v>
      </c>
      <c r="K23" s="581" t="s">
        <v>4255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6425</v>
      </c>
      <c r="C24" s="405" t="s">
        <v>2996</v>
      </c>
      <c r="D24" s="565" t="s">
        <v>6411</v>
      </c>
      <c r="E24" s="577">
        <v>20000</v>
      </c>
      <c r="F24" s="565" t="s">
        <v>3309</v>
      </c>
      <c r="G24" s="575" t="s">
        <v>2998</v>
      </c>
      <c r="H24" s="575" t="s">
        <v>38</v>
      </c>
      <c r="I24" s="575" t="s">
        <v>3005</v>
      </c>
      <c r="J24" s="575">
        <v>43559</v>
      </c>
      <c r="K24" s="578" t="s">
        <v>4255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6426</v>
      </c>
      <c r="C25" s="565" t="s">
        <v>2996</v>
      </c>
      <c r="D25" s="565" t="s">
        <v>6407</v>
      </c>
      <c r="E25" s="577">
        <v>95799.8</v>
      </c>
      <c r="F25" s="565" t="s">
        <v>3490</v>
      </c>
      <c r="G25" s="575" t="s">
        <v>2998</v>
      </c>
      <c r="H25" s="575" t="s">
        <v>38</v>
      </c>
      <c r="I25" s="575" t="s">
        <v>2999</v>
      </c>
      <c r="J25" s="575">
        <v>43563</v>
      </c>
      <c r="K25" s="578" t="s">
        <v>3876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6426</v>
      </c>
      <c r="C26" s="405" t="s">
        <v>2996</v>
      </c>
      <c r="D26" s="565" t="s">
        <v>1002</v>
      </c>
      <c r="E26" s="577">
        <v>50000</v>
      </c>
      <c r="F26" s="565" t="s">
        <v>3490</v>
      </c>
      <c r="G26" s="575" t="s">
        <v>2998</v>
      </c>
      <c r="H26" s="575" t="s">
        <v>38</v>
      </c>
      <c r="I26" s="575" t="s">
        <v>2999</v>
      </c>
      <c r="J26" s="575">
        <v>43563</v>
      </c>
      <c r="K26" s="578" t="s">
        <v>3876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6427</v>
      </c>
      <c r="C27" s="405" t="s">
        <v>2996</v>
      </c>
      <c r="D27" s="565" t="s">
        <v>1002</v>
      </c>
      <c r="E27" s="577">
        <v>30000</v>
      </c>
      <c r="F27" s="565" t="s">
        <v>3134</v>
      </c>
      <c r="G27" s="575" t="s">
        <v>2998</v>
      </c>
      <c r="H27" s="575" t="s">
        <v>38</v>
      </c>
      <c r="I27" s="575" t="s">
        <v>2999</v>
      </c>
      <c r="J27" s="575">
        <v>43453</v>
      </c>
      <c r="K27" s="578" t="s">
        <v>3876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6417</v>
      </c>
      <c r="C28" s="405" t="s">
        <v>2996</v>
      </c>
      <c r="D28" s="565" t="s">
        <v>6411</v>
      </c>
      <c r="E28" s="577">
        <v>14000</v>
      </c>
      <c r="F28" s="565" t="s">
        <v>3264</v>
      </c>
      <c r="G28" s="575" t="s">
        <v>2998</v>
      </c>
      <c r="H28" s="575" t="s">
        <v>38</v>
      </c>
      <c r="I28" s="575" t="s">
        <v>2999</v>
      </c>
      <c r="J28" s="575">
        <v>43703</v>
      </c>
      <c r="K28" s="578" t="s">
        <v>4255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6420</v>
      </c>
      <c r="C29" s="565" t="s">
        <v>34</v>
      </c>
      <c r="D29" s="565" t="s">
        <v>6407</v>
      </c>
      <c r="E29" s="577">
        <v>0</v>
      </c>
      <c r="F29" s="565" t="s">
        <v>5236</v>
      </c>
      <c r="G29" s="565" t="s">
        <v>2998</v>
      </c>
      <c r="H29" s="565" t="s">
        <v>38</v>
      </c>
      <c r="I29" s="565" t="s">
        <v>2998</v>
      </c>
      <c r="J29" s="575">
        <v>43684</v>
      </c>
      <c r="K29" s="581" t="s">
        <v>3862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6428</v>
      </c>
      <c r="C30" s="405" t="s">
        <v>34</v>
      </c>
      <c r="D30" s="565" t="s">
        <v>6411</v>
      </c>
      <c r="E30" s="577">
        <v>20000</v>
      </c>
      <c r="F30" s="565" t="s">
        <v>4746</v>
      </c>
      <c r="G30" s="565" t="s">
        <v>2998</v>
      </c>
      <c r="H30" s="565" t="s">
        <v>38</v>
      </c>
      <c r="I30" s="565" t="s">
        <v>2998</v>
      </c>
      <c r="J30" s="575">
        <v>43872</v>
      </c>
      <c r="K30" s="581" t="s">
        <v>3862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6429</v>
      </c>
      <c r="C31" s="405" t="s">
        <v>2996</v>
      </c>
      <c r="D31" s="565" t="s">
        <v>6411</v>
      </c>
      <c r="E31" s="577">
        <v>8000</v>
      </c>
      <c r="F31" s="565" t="s">
        <v>3617</v>
      </c>
      <c r="G31" s="575" t="s">
        <v>2998</v>
      </c>
      <c r="H31" s="575" t="s">
        <v>38</v>
      </c>
      <c r="I31" s="575" t="s">
        <v>2999</v>
      </c>
      <c r="J31" s="575">
        <v>43738</v>
      </c>
      <c r="K31" s="578" t="s">
        <v>3876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3765</v>
      </c>
      <c r="C32" s="405" t="s">
        <v>142</v>
      </c>
      <c r="D32" s="565" t="s">
        <v>6411</v>
      </c>
      <c r="E32" s="577">
        <v>5000</v>
      </c>
      <c r="F32" s="565" t="s">
        <v>3764</v>
      </c>
      <c r="G32" s="575" t="s">
        <v>19</v>
      </c>
      <c r="H32" s="575" t="s">
        <v>38</v>
      </c>
      <c r="I32" s="575" t="s">
        <v>2587</v>
      </c>
      <c r="J32" s="575">
        <v>43797</v>
      </c>
      <c r="K32" s="578" t="s">
        <v>3872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6430</v>
      </c>
      <c r="C33" s="405" t="s">
        <v>34</v>
      </c>
      <c r="D33" s="565" t="s">
        <v>6411</v>
      </c>
      <c r="E33" s="577">
        <v>2000</v>
      </c>
      <c r="F33" s="565" t="s">
        <v>5178</v>
      </c>
      <c r="G33" s="565" t="s">
        <v>2998</v>
      </c>
      <c r="H33" s="565" t="s">
        <v>38</v>
      </c>
      <c r="I33" s="565" t="s">
        <v>2998</v>
      </c>
      <c r="J33" s="575">
        <v>44225</v>
      </c>
      <c r="K33" s="581" t="s">
        <v>3862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6419</v>
      </c>
      <c r="C34" s="405" t="s">
        <v>2996</v>
      </c>
      <c r="D34" s="565" t="s">
        <v>6411</v>
      </c>
      <c r="E34" s="577">
        <v>3000</v>
      </c>
      <c r="F34" s="565" t="s">
        <v>3301</v>
      </c>
      <c r="G34" s="575" t="s">
        <v>2998</v>
      </c>
      <c r="H34" s="575" t="s">
        <v>38</v>
      </c>
      <c r="I34" s="575" t="s">
        <v>2999</v>
      </c>
      <c r="J34" s="575">
        <v>43605</v>
      </c>
      <c r="K34" s="578" t="s">
        <v>3872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6417</v>
      </c>
      <c r="C35" s="405" t="s">
        <v>2996</v>
      </c>
      <c r="D35" s="565" t="s">
        <v>6411</v>
      </c>
      <c r="E35" s="577">
        <v>10000</v>
      </c>
      <c r="F35" s="565" t="s">
        <v>3264</v>
      </c>
      <c r="G35" s="575" t="s">
        <v>2998</v>
      </c>
      <c r="H35" s="575" t="s">
        <v>38</v>
      </c>
      <c r="I35" s="575" t="s">
        <v>2999</v>
      </c>
      <c r="J35" s="575">
        <v>43703</v>
      </c>
      <c r="K35" s="578" t="s">
        <v>4255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6419</v>
      </c>
      <c r="C36" s="405" t="s">
        <v>2996</v>
      </c>
      <c r="D36" s="565" t="s">
        <v>6411</v>
      </c>
      <c r="E36" s="577">
        <v>2000</v>
      </c>
      <c r="F36" s="565" t="s">
        <v>3301</v>
      </c>
      <c r="G36" s="575" t="s">
        <v>2998</v>
      </c>
      <c r="H36" s="575" t="s">
        <v>38</v>
      </c>
      <c r="I36" s="575" t="s">
        <v>2999</v>
      </c>
      <c r="J36" s="575">
        <v>43605</v>
      </c>
      <c r="K36" s="578" t="s">
        <v>3872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6413</v>
      </c>
      <c r="C37" s="405" t="s">
        <v>34</v>
      </c>
      <c r="D37" s="565" t="s">
        <v>6411</v>
      </c>
      <c r="E37" s="577">
        <v>15000</v>
      </c>
      <c r="F37" s="565" t="s">
        <v>5115</v>
      </c>
      <c r="G37" s="565" t="s">
        <v>2998</v>
      </c>
      <c r="H37" s="565" t="s">
        <v>38</v>
      </c>
      <c r="I37" s="565" t="s">
        <v>2998</v>
      </c>
      <c r="J37" s="575">
        <v>43749</v>
      </c>
      <c r="K37" s="581" t="s">
        <v>4255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6424</v>
      </c>
      <c r="C38" s="405" t="s">
        <v>2996</v>
      </c>
      <c r="D38" s="565" t="s">
        <v>6411</v>
      </c>
      <c r="E38" s="577">
        <v>100000</v>
      </c>
      <c r="F38" s="565" t="s">
        <v>3327</v>
      </c>
      <c r="G38" s="575" t="s">
        <v>2998</v>
      </c>
      <c r="H38" s="575" t="s">
        <v>38</v>
      </c>
      <c r="I38" s="575" t="s">
        <v>3005</v>
      </c>
      <c r="J38" s="575">
        <v>43664</v>
      </c>
      <c r="K38" s="578" t="s">
        <v>4255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6425</v>
      </c>
      <c r="C39" s="405" t="s">
        <v>2996</v>
      </c>
      <c r="D39" s="565" t="s">
        <v>6411</v>
      </c>
      <c r="E39" s="577">
        <v>20000</v>
      </c>
      <c r="F39" s="565" t="s">
        <v>3309</v>
      </c>
      <c r="G39" s="575" t="s">
        <v>2998</v>
      </c>
      <c r="H39" s="575" t="s">
        <v>38</v>
      </c>
      <c r="I39" s="575" t="s">
        <v>3005</v>
      </c>
      <c r="J39" s="575">
        <v>43559</v>
      </c>
      <c r="K39" s="578" t="s">
        <v>4255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6431</v>
      </c>
      <c r="C40" s="405" t="s">
        <v>2996</v>
      </c>
      <c r="D40" s="565" t="s">
        <v>6411</v>
      </c>
      <c r="E40" s="577">
        <v>75000</v>
      </c>
      <c r="F40" s="565" t="s">
        <v>3473</v>
      </c>
      <c r="G40" s="575" t="s">
        <v>2998</v>
      </c>
      <c r="H40" s="575" t="s">
        <v>38</v>
      </c>
      <c r="I40" s="575" t="s">
        <v>2999</v>
      </c>
      <c r="J40" s="575">
        <v>43699</v>
      </c>
      <c r="K40" s="578" t="s">
        <v>4255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6425</v>
      </c>
      <c r="C41" s="405" t="s">
        <v>2996</v>
      </c>
      <c r="D41" s="565" t="s">
        <v>6411</v>
      </c>
      <c r="E41" s="577">
        <v>2000</v>
      </c>
      <c r="F41" s="565" t="s">
        <v>3309</v>
      </c>
      <c r="G41" s="575" t="s">
        <v>2998</v>
      </c>
      <c r="H41" s="575" t="s">
        <v>38</v>
      </c>
      <c r="I41" s="575" t="s">
        <v>3005</v>
      </c>
      <c r="J41" s="575">
        <v>43559</v>
      </c>
      <c r="K41" s="578" t="s">
        <v>4255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6432</v>
      </c>
      <c r="C42" s="405" t="s">
        <v>2996</v>
      </c>
      <c r="D42" s="565" t="s">
        <v>6411</v>
      </c>
      <c r="E42" s="577">
        <v>2000</v>
      </c>
      <c r="F42" s="565" t="s">
        <v>3580</v>
      </c>
      <c r="G42" s="575" t="s">
        <v>2998</v>
      </c>
      <c r="H42" s="575" t="s">
        <v>38</v>
      </c>
      <c r="I42" s="575" t="s">
        <v>2999</v>
      </c>
      <c r="J42" s="575">
        <v>43717</v>
      </c>
      <c r="K42" s="578" t="s">
        <v>4255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6433</v>
      </c>
      <c r="C43" s="405" t="s">
        <v>2996</v>
      </c>
      <c r="D43" s="565" t="s">
        <v>6411</v>
      </c>
      <c r="E43" s="583">
        <v>1000</v>
      </c>
      <c r="F43" s="565" t="s">
        <v>3518</v>
      </c>
      <c r="G43" s="575" t="s">
        <v>2998</v>
      </c>
      <c r="H43" s="575" t="s">
        <v>38</v>
      </c>
      <c r="I43" s="575" t="s">
        <v>2999</v>
      </c>
      <c r="J43" s="575">
        <v>43894</v>
      </c>
      <c r="K43" s="578" t="s">
        <v>3872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6429</v>
      </c>
      <c r="C44" s="405" t="s">
        <v>2996</v>
      </c>
      <c r="D44" s="565" t="s">
        <v>6411</v>
      </c>
      <c r="E44" s="577">
        <v>60000</v>
      </c>
      <c r="F44" s="565" t="s">
        <v>3617</v>
      </c>
      <c r="G44" s="575" t="s">
        <v>2998</v>
      </c>
      <c r="H44" s="575" t="s">
        <v>38</v>
      </c>
      <c r="I44" s="575" t="s">
        <v>2999</v>
      </c>
      <c r="J44" s="575">
        <v>43738</v>
      </c>
      <c r="K44" s="578" t="s">
        <v>3876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6434</v>
      </c>
      <c r="C45" s="405" t="s">
        <v>2996</v>
      </c>
      <c r="D45" s="565" t="s">
        <v>6411</v>
      </c>
      <c r="E45" s="577">
        <v>20000</v>
      </c>
      <c r="F45" s="565" t="s">
        <v>3172</v>
      </c>
      <c r="G45" s="575" t="s">
        <v>2998</v>
      </c>
      <c r="H45" s="575" t="s">
        <v>38</v>
      </c>
      <c r="I45" s="575" t="s">
        <v>3005</v>
      </c>
      <c r="J45" s="575">
        <v>43913</v>
      </c>
      <c r="K45" s="578" t="s">
        <v>3862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6430</v>
      </c>
      <c r="C46" s="405" t="s">
        <v>34</v>
      </c>
      <c r="D46" s="565" t="s">
        <v>6411</v>
      </c>
      <c r="E46" s="577">
        <v>20000</v>
      </c>
      <c r="F46" s="565" t="s">
        <v>5178</v>
      </c>
      <c r="G46" s="565" t="s">
        <v>2998</v>
      </c>
      <c r="H46" s="565" t="s">
        <v>38</v>
      </c>
      <c r="I46" s="565" t="s">
        <v>2998</v>
      </c>
      <c r="J46" s="575">
        <v>44225</v>
      </c>
      <c r="K46" s="581" t="s">
        <v>3862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6429</v>
      </c>
      <c r="C47" s="405" t="s">
        <v>2996</v>
      </c>
      <c r="D47" s="565" t="s">
        <v>6411</v>
      </c>
      <c r="E47" s="577">
        <v>6000</v>
      </c>
      <c r="F47" s="565" t="s">
        <v>3617</v>
      </c>
      <c r="G47" s="575" t="s">
        <v>2998</v>
      </c>
      <c r="H47" s="575" t="s">
        <v>38</v>
      </c>
      <c r="I47" s="575" t="s">
        <v>2999</v>
      </c>
      <c r="J47" s="575">
        <v>43738</v>
      </c>
      <c r="K47" s="578" t="s">
        <v>3876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6417</v>
      </c>
      <c r="C48" s="405" t="s">
        <v>2996</v>
      </c>
      <c r="D48" s="565" t="s">
        <v>6411</v>
      </c>
      <c r="E48" s="577">
        <v>10000</v>
      </c>
      <c r="F48" s="565" t="s">
        <v>3264</v>
      </c>
      <c r="G48" s="575" t="s">
        <v>2998</v>
      </c>
      <c r="H48" s="575" t="s">
        <v>38</v>
      </c>
      <c r="I48" s="575" t="s">
        <v>2999</v>
      </c>
      <c r="J48" s="575">
        <v>43703</v>
      </c>
      <c r="K48" s="578" t="s">
        <v>4255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6433</v>
      </c>
      <c r="C49" s="405" t="s">
        <v>2996</v>
      </c>
      <c r="D49" s="565" t="s">
        <v>6411</v>
      </c>
      <c r="E49" s="577">
        <v>7000</v>
      </c>
      <c r="F49" s="565" t="s">
        <v>3518</v>
      </c>
      <c r="G49" s="575" t="s">
        <v>2998</v>
      </c>
      <c r="H49" s="575" t="s">
        <v>38</v>
      </c>
      <c r="I49" s="575" t="s">
        <v>2999</v>
      </c>
      <c r="J49" s="575">
        <v>43894</v>
      </c>
      <c r="K49" s="578" t="s">
        <v>3872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6433</v>
      </c>
      <c r="C50" s="405" t="s">
        <v>2996</v>
      </c>
      <c r="D50" s="565" t="s">
        <v>6411</v>
      </c>
      <c r="E50" s="577">
        <v>10000</v>
      </c>
      <c r="F50" s="565" t="s">
        <v>3518</v>
      </c>
      <c r="G50" s="575" t="s">
        <v>2998</v>
      </c>
      <c r="H50" s="575" t="s">
        <v>38</v>
      </c>
      <c r="I50" s="575" t="s">
        <v>2999</v>
      </c>
      <c r="J50" s="575">
        <v>43894</v>
      </c>
      <c r="K50" s="578" t="s">
        <v>3872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6435</v>
      </c>
      <c r="C51" s="405" t="s">
        <v>2996</v>
      </c>
      <c r="D51" s="565" t="s">
        <v>6411</v>
      </c>
      <c r="E51" s="577">
        <v>1000</v>
      </c>
      <c r="F51" s="565" t="s">
        <v>3060</v>
      </c>
      <c r="G51" s="575" t="s">
        <v>2998</v>
      </c>
      <c r="H51" s="575" t="s">
        <v>38</v>
      </c>
      <c r="I51" s="575" t="s">
        <v>2999</v>
      </c>
      <c r="J51" s="575">
        <v>43867</v>
      </c>
      <c r="K51" s="578" t="s">
        <v>3862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6413</v>
      </c>
      <c r="C52" s="405" t="s">
        <v>34</v>
      </c>
      <c r="D52" s="565" t="s">
        <v>6411</v>
      </c>
      <c r="E52" s="577">
        <v>7500</v>
      </c>
      <c r="F52" s="565" t="s">
        <v>5115</v>
      </c>
      <c r="G52" s="565" t="s">
        <v>2998</v>
      </c>
      <c r="H52" s="565" t="s">
        <v>38</v>
      </c>
      <c r="I52" s="565" t="s">
        <v>2998</v>
      </c>
      <c r="J52" s="575">
        <v>43749</v>
      </c>
      <c r="K52" s="581" t="s">
        <v>4255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6431</v>
      </c>
      <c r="C53" s="405" t="s">
        <v>2996</v>
      </c>
      <c r="D53" s="565" t="s">
        <v>6411</v>
      </c>
      <c r="E53" s="577">
        <v>50000</v>
      </c>
      <c r="F53" s="565" t="s">
        <v>3473</v>
      </c>
      <c r="G53" s="575" t="s">
        <v>2998</v>
      </c>
      <c r="H53" s="575" t="s">
        <v>38</v>
      </c>
      <c r="I53" s="575" t="s">
        <v>2999</v>
      </c>
      <c r="J53" s="575">
        <v>43699</v>
      </c>
      <c r="K53" s="578" t="s">
        <v>4255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6422</v>
      </c>
      <c r="C54" s="405" t="s">
        <v>34</v>
      </c>
      <c r="D54" s="565" t="s">
        <v>6411</v>
      </c>
      <c r="E54" s="577">
        <v>20000</v>
      </c>
      <c r="F54" s="565" t="s">
        <v>4732</v>
      </c>
      <c r="G54" s="565" t="s">
        <v>2998</v>
      </c>
      <c r="H54" s="565" t="s">
        <v>38</v>
      </c>
      <c r="I54" s="565" t="s">
        <v>2998</v>
      </c>
      <c r="J54" s="575">
        <v>44252</v>
      </c>
      <c r="K54" s="581" t="s">
        <v>3872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3765</v>
      </c>
      <c r="C55" s="405" t="s">
        <v>6436</v>
      </c>
      <c r="D55" s="565" t="s">
        <v>6411</v>
      </c>
      <c r="E55" s="577">
        <v>10000</v>
      </c>
      <c r="F55" s="565" t="s">
        <v>3764</v>
      </c>
      <c r="G55" s="565" t="s">
        <v>19</v>
      </c>
      <c r="H55" s="565" t="s">
        <v>38</v>
      </c>
      <c r="I55" s="565" t="s">
        <v>2587</v>
      </c>
      <c r="J55" s="575">
        <v>43797</v>
      </c>
      <c r="K55" s="578" t="s">
        <v>3872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6425</v>
      </c>
      <c r="C56" s="405" t="s">
        <v>2996</v>
      </c>
      <c r="D56" s="565" t="s">
        <v>6411</v>
      </c>
      <c r="E56" s="577">
        <v>973440.75</v>
      </c>
      <c r="F56" s="565" t="s">
        <v>3309</v>
      </c>
      <c r="G56" s="575" t="s">
        <v>2998</v>
      </c>
      <c r="H56" s="575" t="s">
        <v>38</v>
      </c>
      <c r="I56" s="575" t="s">
        <v>3005</v>
      </c>
      <c r="J56" s="575">
        <v>43559</v>
      </c>
      <c r="K56" s="578" t="s">
        <v>4255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6417</v>
      </c>
      <c r="C57" s="405" t="s">
        <v>2996</v>
      </c>
      <c r="D57" s="565" t="s">
        <v>6411</v>
      </c>
      <c r="E57" s="577">
        <v>7000</v>
      </c>
      <c r="F57" s="565" t="s">
        <v>3264</v>
      </c>
      <c r="G57" s="575" t="s">
        <v>2998</v>
      </c>
      <c r="H57" s="575" t="s">
        <v>38</v>
      </c>
      <c r="I57" s="575" t="s">
        <v>2999</v>
      </c>
      <c r="J57" s="575">
        <v>43703</v>
      </c>
      <c r="K57" s="578" t="s">
        <v>4255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6433</v>
      </c>
      <c r="C58" s="405" t="s">
        <v>2996</v>
      </c>
      <c r="D58" s="565" t="s">
        <v>6411</v>
      </c>
      <c r="E58" s="577">
        <v>180000</v>
      </c>
      <c r="F58" s="565" t="s">
        <v>3518</v>
      </c>
      <c r="G58" s="575" t="s">
        <v>2998</v>
      </c>
      <c r="H58" s="575" t="s">
        <v>38</v>
      </c>
      <c r="I58" s="575" t="s">
        <v>2999</v>
      </c>
      <c r="J58" s="575">
        <v>43894</v>
      </c>
      <c r="K58" s="578" t="s">
        <v>3872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6424</v>
      </c>
      <c r="C59" s="405" t="s">
        <v>2996</v>
      </c>
      <c r="D59" s="565" t="s">
        <v>6411</v>
      </c>
      <c r="E59" s="577">
        <v>10701</v>
      </c>
      <c r="F59" s="565" t="s">
        <v>3327</v>
      </c>
      <c r="G59" s="575" t="s">
        <v>2998</v>
      </c>
      <c r="H59" s="575" t="s">
        <v>38</v>
      </c>
      <c r="I59" s="575" t="s">
        <v>3005</v>
      </c>
      <c r="J59" s="575">
        <v>43664</v>
      </c>
      <c r="K59" s="578" t="s">
        <v>4255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6435</v>
      </c>
      <c r="C60" s="405" t="s">
        <v>2996</v>
      </c>
      <c r="D60" s="565" t="s">
        <v>6411</v>
      </c>
      <c r="E60" s="577">
        <v>2000</v>
      </c>
      <c r="F60" s="565" t="s">
        <v>3060</v>
      </c>
      <c r="G60" s="575" t="s">
        <v>2998</v>
      </c>
      <c r="H60" s="575" t="s">
        <v>38</v>
      </c>
      <c r="I60" s="575" t="s">
        <v>2999</v>
      </c>
      <c r="J60" s="575">
        <v>43867</v>
      </c>
      <c r="K60" s="578" t="s">
        <v>3862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6431</v>
      </c>
      <c r="C61" s="405" t="s">
        <v>2996</v>
      </c>
      <c r="D61" s="565" t="s">
        <v>6411</v>
      </c>
      <c r="E61" s="577">
        <v>200000</v>
      </c>
      <c r="F61" s="565" t="s">
        <v>3473</v>
      </c>
      <c r="G61" s="575" t="s">
        <v>2998</v>
      </c>
      <c r="H61" s="575" t="s">
        <v>38</v>
      </c>
      <c r="I61" s="575" t="s">
        <v>2999</v>
      </c>
      <c r="J61" s="575">
        <v>43699</v>
      </c>
      <c r="K61" s="578" t="s">
        <v>4255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6417</v>
      </c>
      <c r="C62" s="405" t="s">
        <v>2996</v>
      </c>
      <c r="D62" s="565" t="s">
        <v>6411</v>
      </c>
      <c r="E62" s="577">
        <v>6000</v>
      </c>
      <c r="F62" s="565" t="s">
        <v>3264</v>
      </c>
      <c r="G62" s="575" t="s">
        <v>2998</v>
      </c>
      <c r="H62" s="575" t="s">
        <v>38</v>
      </c>
      <c r="I62" s="575" t="s">
        <v>2999</v>
      </c>
      <c r="J62" s="575">
        <v>43703</v>
      </c>
      <c r="K62" s="578" t="s">
        <v>4255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6425</v>
      </c>
      <c r="C63" s="405" t="s">
        <v>2996</v>
      </c>
      <c r="D63" s="565" t="s">
        <v>6411</v>
      </c>
      <c r="E63" s="577">
        <v>10000</v>
      </c>
      <c r="F63" s="565" t="s">
        <v>3309</v>
      </c>
      <c r="G63" s="575" t="s">
        <v>2998</v>
      </c>
      <c r="H63" s="575" t="s">
        <v>38</v>
      </c>
      <c r="I63" s="575" t="s">
        <v>3005</v>
      </c>
      <c r="J63" s="575">
        <v>43559</v>
      </c>
      <c r="K63" s="578" t="s">
        <v>4255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6437</v>
      </c>
      <c r="C64" s="405" t="s">
        <v>2996</v>
      </c>
      <c r="D64" s="565" t="s">
        <v>6411</v>
      </c>
      <c r="E64" s="577">
        <v>20000</v>
      </c>
      <c r="F64" s="565" t="s">
        <v>3551</v>
      </c>
      <c r="G64" s="575" t="s">
        <v>2998</v>
      </c>
      <c r="H64" s="575" t="s">
        <v>38</v>
      </c>
      <c r="I64" s="575" t="s">
        <v>3005</v>
      </c>
      <c r="J64" s="575">
        <v>43607</v>
      </c>
      <c r="K64" s="578" t="s">
        <v>4255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6438</v>
      </c>
      <c r="C65" s="405" t="s">
        <v>2996</v>
      </c>
      <c r="D65" s="565" t="s">
        <v>6411</v>
      </c>
      <c r="E65" s="577">
        <v>6000</v>
      </c>
      <c r="F65" s="565" t="s">
        <v>3422</v>
      </c>
      <c r="G65" s="575" t="s">
        <v>2998</v>
      </c>
      <c r="H65" s="575" t="s">
        <v>38</v>
      </c>
      <c r="I65" s="575" t="s">
        <v>2999</v>
      </c>
      <c r="J65" s="575">
        <v>43564</v>
      </c>
      <c r="K65" s="578" t="s">
        <v>3876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6433</v>
      </c>
      <c r="C66" s="405" t="s">
        <v>2996</v>
      </c>
      <c r="D66" s="565" t="s">
        <v>6411</v>
      </c>
      <c r="E66" s="577">
        <v>3000</v>
      </c>
      <c r="F66" s="565" t="s">
        <v>3518</v>
      </c>
      <c r="G66" s="575" t="s">
        <v>2998</v>
      </c>
      <c r="H66" s="575" t="s">
        <v>38</v>
      </c>
      <c r="I66" s="575" t="s">
        <v>2999</v>
      </c>
      <c r="J66" s="575">
        <v>43894</v>
      </c>
      <c r="K66" s="578" t="s">
        <v>3872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6439</v>
      </c>
      <c r="C67" s="405" t="s">
        <v>34</v>
      </c>
      <c r="D67" s="565" t="s">
        <v>6411</v>
      </c>
      <c r="E67" s="577">
        <v>14000</v>
      </c>
      <c r="F67" s="565" t="s">
        <v>5377</v>
      </c>
      <c r="G67" s="565" t="s">
        <v>2998</v>
      </c>
      <c r="H67" s="565" t="s">
        <v>38</v>
      </c>
      <c r="I67" s="565" t="s">
        <v>2998</v>
      </c>
      <c r="J67" s="575">
        <v>44216</v>
      </c>
      <c r="K67" s="581" t="s">
        <v>3862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6427</v>
      </c>
      <c r="C68" s="565" t="s">
        <v>2996</v>
      </c>
      <c r="D68" s="565" t="s">
        <v>6407</v>
      </c>
      <c r="E68" s="577">
        <v>0</v>
      </c>
      <c r="F68" s="565" t="s">
        <v>3134</v>
      </c>
      <c r="G68" s="575" t="s">
        <v>2998</v>
      </c>
      <c r="H68" s="575" t="s">
        <v>38</v>
      </c>
      <c r="I68" s="575" t="s">
        <v>2999</v>
      </c>
      <c r="J68" s="575">
        <v>43453</v>
      </c>
      <c r="K68" s="578" t="s">
        <v>3876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6440</v>
      </c>
      <c r="C69" s="565" t="s">
        <v>2996</v>
      </c>
      <c r="D69" s="565" t="s">
        <v>6407</v>
      </c>
      <c r="E69" s="577">
        <v>76468.36</v>
      </c>
      <c r="F69" s="565" t="s">
        <v>3385</v>
      </c>
      <c r="G69" s="575" t="s">
        <v>2998</v>
      </c>
      <c r="H69" s="575" t="s">
        <v>38</v>
      </c>
      <c r="I69" s="575" t="s">
        <v>3005</v>
      </c>
      <c r="J69" s="575">
        <v>43853</v>
      </c>
      <c r="K69" s="578" t="s">
        <v>3872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6441</v>
      </c>
      <c r="C70" s="565" t="s">
        <v>2996</v>
      </c>
      <c r="D70" s="565" t="s">
        <v>6407</v>
      </c>
      <c r="E70" s="577">
        <v>36013.410000000003</v>
      </c>
      <c r="F70" s="565" t="s">
        <v>3134</v>
      </c>
      <c r="G70" s="575" t="s">
        <v>2998</v>
      </c>
      <c r="H70" s="575" t="s">
        <v>38</v>
      </c>
      <c r="I70" s="575" t="s">
        <v>2999</v>
      </c>
      <c r="J70" s="575">
        <v>43997</v>
      </c>
      <c r="K70" s="578" t="s">
        <v>3862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6432</v>
      </c>
      <c r="C71" s="405" t="s">
        <v>2996</v>
      </c>
      <c r="D71" s="565" t="s">
        <v>6411</v>
      </c>
      <c r="E71" s="577">
        <v>100000</v>
      </c>
      <c r="F71" s="565" t="s">
        <v>3580</v>
      </c>
      <c r="G71" s="575" t="s">
        <v>2998</v>
      </c>
      <c r="H71" s="575" t="s">
        <v>38</v>
      </c>
      <c r="I71" s="575" t="s">
        <v>2999</v>
      </c>
      <c r="J71" s="575">
        <v>43717</v>
      </c>
      <c r="K71" s="578" t="s">
        <v>4255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6431</v>
      </c>
      <c r="C72" s="405" t="s">
        <v>2996</v>
      </c>
      <c r="D72" s="565" t="s">
        <v>6411</v>
      </c>
      <c r="E72" s="577">
        <v>10000</v>
      </c>
      <c r="F72" s="565" t="s">
        <v>3473</v>
      </c>
      <c r="G72" s="575" t="s">
        <v>2998</v>
      </c>
      <c r="H72" s="575" t="s">
        <v>38</v>
      </c>
      <c r="I72" s="575" t="s">
        <v>2999</v>
      </c>
      <c r="J72" s="575">
        <v>43699</v>
      </c>
      <c r="K72" s="578" t="s">
        <v>4255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6438</v>
      </c>
      <c r="C73" s="405" t="s">
        <v>2996</v>
      </c>
      <c r="D73" s="565" t="s">
        <v>6411</v>
      </c>
      <c r="E73" s="577">
        <v>7000</v>
      </c>
      <c r="F73" s="565" t="s">
        <v>3422</v>
      </c>
      <c r="G73" s="575" t="s">
        <v>2998</v>
      </c>
      <c r="H73" s="575" t="s">
        <v>38</v>
      </c>
      <c r="I73" s="575" t="s">
        <v>2999</v>
      </c>
      <c r="J73" s="575">
        <v>43564</v>
      </c>
      <c r="K73" s="578" t="s">
        <v>3876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6438</v>
      </c>
      <c r="C74" s="405" t="s">
        <v>2996</v>
      </c>
      <c r="D74" s="565" t="s">
        <v>6411</v>
      </c>
      <c r="E74" s="577">
        <v>9000</v>
      </c>
      <c r="F74" s="565" t="s">
        <v>3422</v>
      </c>
      <c r="G74" s="575" t="s">
        <v>2998</v>
      </c>
      <c r="H74" s="575" t="s">
        <v>38</v>
      </c>
      <c r="I74" s="575" t="s">
        <v>2999</v>
      </c>
      <c r="J74" s="575">
        <v>43564</v>
      </c>
      <c r="K74" s="578" t="s">
        <v>3876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6425</v>
      </c>
      <c r="C75" s="405" t="s">
        <v>2996</v>
      </c>
      <c r="D75" s="565" t="s">
        <v>6411</v>
      </c>
      <c r="E75" s="577">
        <v>10000</v>
      </c>
      <c r="F75" s="565" t="s">
        <v>3309</v>
      </c>
      <c r="G75" s="575" t="s">
        <v>2998</v>
      </c>
      <c r="H75" s="575" t="s">
        <v>38</v>
      </c>
      <c r="I75" s="575" t="s">
        <v>3005</v>
      </c>
      <c r="J75" s="575">
        <v>43559</v>
      </c>
      <c r="K75" s="578" t="s">
        <v>4255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6442</v>
      </c>
      <c r="C76" s="565" t="s">
        <v>2996</v>
      </c>
      <c r="D76" s="565" t="s">
        <v>6407</v>
      </c>
      <c r="E76" s="577">
        <v>120144.24</v>
      </c>
      <c r="F76" s="565" t="s">
        <v>3286</v>
      </c>
      <c r="G76" s="575" t="s">
        <v>2998</v>
      </c>
      <c r="H76" s="575" t="s">
        <v>38</v>
      </c>
      <c r="I76" s="575" t="s">
        <v>3005</v>
      </c>
      <c r="J76" s="575">
        <v>43822</v>
      </c>
      <c r="K76" s="578" t="s">
        <v>3862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6433</v>
      </c>
      <c r="C77" s="405" t="s">
        <v>2996</v>
      </c>
      <c r="D77" s="565" t="s">
        <v>6411</v>
      </c>
      <c r="E77" s="577">
        <v>160000</v>
      </c>
      <c r="F77" s="565" t="s">
        <v>3518</v>
      </c>
      <c r="G77" s="575" t="s">
        <v>2998</v>
      </c>
      <c r="H77" s="575" t="s">
        <v>38</v>
      </c>
      <c r="I77" s="575" t="s">
        <v>2999</v>
      </c>
      <c r="J77" s="575">
        <v>43894</v>
      </c>
      <c r="K77" s="578" t="s">
        <v>3872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6419</v>
      </c>
      <c r="C78" s="405" t="s">
        <v>2996</v>
      </c>
      <c r="D78" s="565" t="s">
        <v>6411</v>
      </c>
      <c r="E78" s="577">
        <v>2500</v>
      </c>
      <c r="F78" s="565" t="s">
        <v>3301</v>
      </c>
      <c r="G78" s="575" t="s">
        <v>2998</v>
      </c>
      <c r="H78" s="575" t="s">
        <v>38</v>
      </c>
      <c r="I78" s="575" t="s">
        <v>2999</v>
      </c>
      <c r="J78" s="575">
        <v>43605</v>
      </c>
      <c r="K78" s="578" t="s">
        <v>3872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6417</v>
      </c>
      <c r="C79" s="405" t="s">
        <v>2996</v>
      </c>
      <c r="D79" s="565" t="s">
        <v>6411</v>
      </c>
      <c r="E79" s="577">
        <v>11000</v>
      </c>
      <c r="F79" s="565" t="s">
        <v>3264</v>
      </c>
      <c r="G79" s="575" t="s">
        <v>2998</v>
      </c>
      <c r="H79" s="575" t="s">
        <v>38</v>
      </c>
      <c r="I79" s="575" t="s">
        <v>2999</v>
      </c>
      <c r="J79" s="575">
        <v>43703</v>
      </c>
      <c r="K79" s="578" t="s">
        <v>4255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6439</v>
      </c>
      <c r="C80" s="565" t="s">
        <v>34</v>
      </c>
      <c r="D80" s="565" t="s">
        <v>6407</v>
      </c>
      <c r="E80" s="577">
        <v>0</v>
      </c>
      <c r="F80" s="565" t="s">
        <v>5377</v>
      </c>
      <c r="G80" s="565" t="s">
        <v>2998</v>
      </c>
      <c r="H80" s="565" t="s">
        <v>38</v>
      </c>
      <c r="I80" s="565" t="s">
        <v>2998</v>
      </c>
      <c r="J80" s="575">
        <v>44216</v>
      </c>
      <c r="K80" s="581" t="s">
        <v>3862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6443</v>
      </c>
      <c r="C81" s="405" t="s">
        <v>2996</v>
      </c>
      <c r="D81" s="565" t="s">
        <v>6411</v>
      </c>
      <c r="E81" s="577">
        <v>36000</v>
      </c>
      <c r="F81" s="565" t="s">
        <v>3237</v>
      </c>
      <c r="G81" s="575" t="s">
        <v>2998</v>
      </c>
      <c r="H81" s="575" t="s">
        <v>38</v>
      </c>
      <c r="I81" s="575" t="s">
        <v>2999</v>
      </c>
      <c r="J81" s="575">
        <v>43888</v>
      </c>
      <c r="K81" s="578" t="s">
        <v>3862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6425</v>
      </c>
      <c r="C82" s="405" t="s">
        <v>2996</v>
      </c>
      <c r="D82" s="565" t="s">
        <v>6411</v>
      </c>
      <c r="E82" s="577">
        <v>100000</v>
      </c>
      <c r="F82" s="565" t="s">
        <v>3309</v>
      </c>
      <c r="G82" s="575" t="s">
        <v>2998</v>
      </c>
      <c r="H82" s="575" t="s">
        <v>38</v>
      </c>
      <c r="I82" s="575" t="s">
        <v>3005</v>
      </c>
      <c r="J82" s="575">
        <v>43559</v>
      </c>
      <c r="K82" s="578" t="s">
        <v>4255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3765</v>
      </c>
      <c r="C83" s="405" t="s">
        <v>142</v>
      </c>
      <c r="D83" s="565" t="s">
        <v>6411</v>
      </c>
      <c r="E83" s="577">
        <v>100000</v>
      </c>
      <c r="F83" s="565" t="s">
        <v>3764</v>
      </c>
      <c r="G83" s="575" t="s">
        <v>19</v>
      </c>
      <c r="H83" s="575" t="s">
        <v>38</v>
      </c>
      <c r="I83" s="575" t="s">
        <v>2587</v>
      </c>
      <c r="J83" s="575">
        <v>43797</v>
      </c>
      <c r="K83" s="578" t="s">
        <v>3872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6444</v>
      </c>
      <c r="C84" s="405" t="s">
        <v>2996</v>
      </c>
      <c r="D84" s="565" t="s">
        <v>6411</v>
      </c>
      <c r="E84" s="577">
        <v>40078.019999999997</v>
      </c>
      <c r="F84" s="565" t="s">
        <v>3528</v>
      </c>
      <c r="G84" s="575" t="s">
        <v>2998</v>
      </c>
      <c r="H84" s="575" t="s">
        <v>38</v>
      </c>
      <c r="I84" s="575" t="s">
        <v>2999</v>
      </c>
      <c r="J84" s="575">
        <v>43840</v>
      </c>
      <c r="K84" s="578" t="s">
        <v>3872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6445</v>
      </c>
      <c r="C85" s="405" t="s">
        <v>2996</v>
      </c>
      <c r="D85" s="565" t="s">
        <v>6411</v>
      </c>
      <c r="E85" s="577">
        <v>46758.86</v>
      </c>
      <c r="F85" s="565" t="s">
        <v>3290</v>
      </c>
      <c r="G85" s="575" t="s">
        <v>2998</v>
      </c>
      <c r="H85" s="575" t="s">
        <v>38</v>
      </c>
      <c r="I85" s="575" t="s">
        <v>2999</v>
      </c>
      <c r="J85" s="575">
        <v>43620</v>
      </c>
      <c r="K85" s="578" t="s">
        <v>3876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6446</v>
      </c>
      <c r="C86" s="565" t="s">
        <v>2996</v>
      </c>
      <c r="D86" s="565" t="s">
        <v>6407</v>
      </c>
      <c r="E86" s="577">
        <v>0</v>
      </c>
      <c r="F86" s="565" t="s">
        <v>3619</v>
      </c>
      <c r="G86" s="575" t="s">
        <v>2998</v>
      </c>
      <c r="H86" s="575" t="s">
        <v>38</v>
      </c>
      <c r="I86" s="575" t="s">
        <v>2999</v>
      </c>
      <c r="J86" s="575">
        <v>43538</v>
      </c>
      <c r="K86" s="578" t="s">
        <v>4255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6447</v>
      </c>
      <c r="C87" s="565" t="s">
        <v>2996</v>
      </c>
      <c r="D87" s="565" t="s">
        <v>6407</v>
      </c>
      <c r="E87" s="577">
        <v>0</v>
      </c>
      <c r="F87" s="565" t="s">
        <v>3619</v>
      </c>
      <c r="G87" s="575" t="s">
        <v>2998</v>
      </c>
      <c r="H87" s="575" t="s">
        <v>38</v>
      </c>
      <c r="I87" s="575" t="s">
        <v>2999</v>
      </c>
      <c r="J87" s="575">
        <v>43538</v>
      </c>
      <c r="K87" s="578" t="s">
        <v>3876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6433</v>
      </c>
      <c r="C88" s="405" t="s">
        <v>2996</v>
      </c>
      <c r="D88" s="565" t="s">
        <v>6411</v>
      </c>
      <c r="E88" s="577">
        <v>60000</v>
      </c>
      <c r="F88" s="565" t="s">
        <v>3518</v>
      </c>
      <c r="G88" s="575" t="s">
        <v>2998</v>
      </c>
      <c r="H88" s="575" t="s">
        <v>38</v>
      </c>
      <c r="I88" s="575" t="s">
        <v>2999</v>
      </c>
      <c r="J88" s="575">
        <v>43894</v>
      </c>
      <c r="K88" s="578" t="s">
        <v>3872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6419</v>
      </c>
      <c r="C89" s="405" t="s">
        <v>2996</v>
      </c>
      <c r="D89" s="565" t="s">
        <v>6411</v>
      </c>
      <c r="E89" s="577">
        <v>211079.19</v>
      </c>
      <c r="F89" s="565" t="s">
        <v>3301</v>
      </c>
      <c r="G89" s="575" t="s">
        <v>2998</v>
      </c>
      <c r="H89" s="575" t="s">
        <v>38</v>
      </c>
      <c r="I89" s="575" t="s">
        <v>2999</v>
      </c>
      <c r="J89" s="575">
        <v>43605</v>
      </c>
      <c r="K89" s="578" t="s">
        <v>3872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6448</v>
      </c>
      <c r="C90" s="405" t="s">
        <v>2996</v>
      </c>
      <c r="D90" s="565" t="s">
        <v>6411</v>
      </c>
      <c r="E90" s="577">
        <v>7000</v>
      </c>
      <c r="F90" s="565" t="s">
        <v>3364</v>
      </c>
      <c r="G90" s="575" t="s">
        <v>2998</v>
      </c>
      <c r="H90" s="575" t="s">
        <v>38</v>
      </c>
      <c r="I90" s="575" t="s">
        <v>2999</v>
      </c>
      <c r="J90" s="575">
        <v>43732</v>
      </c>
      <c r="K90" s="578" t="s">
        <v>4255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6449</v>
      </c>
      <c r="C91" s="405" t="s">
        <v>2996</v>
      </c>
      <c r="D91" s="565" t="s">
        <v>6411</v>
      </c>
      <c r="E91" s="577">
        <v>14000</v>
      </c>
      <c r="F91" s="565" t="s">
        <v>3375</v>
      </c>
      <c r="G91" s="575" t="s">
        <v>2998</v>
      </c>
      <c r="H91" s="575" t="s">
        <v>38</v>
      </c>
      <c r="I91" s="575" t="s">
        <v>2999</v>
      </c>
      <c r="J91" s="575">
        <v>43620</v>
      </c>
      <c r="K91" s="578" t="s">
        <v>3862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6450</v>
      </c>
      <c r="C92" s="405" t="s">
        <v>34</v>
      </c>
      <c r="D92" s="565" t="s">
        <v>6411</v>
      </c>
      <c r="E92" s="577">
        <v>10000</v>
      </c>
      <c r="F92" s="565" t="s">
        <v>3375</v>
      </c>
      <c r="G92" s="565" t="s">
        <v>2998</v>
      </c>
      <c r="H92" s="565" t="s">
        <v>38</v>
      </c>
      <c r="I92" s="565" t="s">
        <v>2998</v>
      </c>
      <c r="J92" s="575">
        <v>43700</v>
      </c>
      <c r="K92" s="581" t="s">
        <v>3862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6434</v>
      </c>
      <c r="C93" s="405" t="s">
        <v>2996</v>
      </c>
      <c r="D93" s="565" t="s">
        <v>1002</v>
      </c>
      <c r="E93" s="577">
        <v>30000</v>
      </c>
      <c r="F93" s="565" t="s">
        <v>3172</v>
      </c>
      <c r="G93" s="575" t="s">
        <v>2998</v>
      </c>
      <c r="H93" s="575" t="s">
        <v>38</v>
      </c>
      <c r="I93" s="575" t="s">
        <v>3005</v>
      </c>
      <c r="J93" s="575">
        <v>43913</v>
      </c>
      <c r="K93" s="578" t="s">
        <v>3862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6451</v>
      </c>
      <c r="C94" s="405" t="s">
        <v>2996</v>
      </c>
      <c r="D94" s="565" t="s">
        <v>1002</v>
      </c>
      <c r="E94" s="577">
        <v>20000</v>
      </c>
      <c r="F94" s="565" t="s">
        <v>3465</v>
      </c>
      <c r="G94" s="575" t="s">
        <v>3063</v>
      </c>
      <c r="H94" s="575" t="s">
        <v>38</v>
      </c>
      <c r="I94" s="575" t="s">
        <v>3063</v>
      </c>
      <c r="J94" s="575">
        <v>43441</v>
      </c>
      <c r="K94" s="578" t="s">
        <v>3876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6449</v>
      </c>
      <c r="C95" s="405" t="s">
        <v>2996</v>
      </c>
      <c r="D95" s="565" t="s">
        <v>6411</v>
      </c>
      <c r="E95" s="577">
        <v>3500</v>
      </c>
      <c r="F95" s="565" t="s">
        <v>3375</v>
      </c>
      <c r="G95" s="575" t="s">
        <v>2998</v>
      </c>
      <c r="H95" s="575" t="s">
        <v>38</v>
      </c>
      <c r="I95" s="575" t="s">
        <v>2999</v>
      </c>
      <c r="J95" s="575">
        <v>43620</v>
      </c>
      <c r="K95" s="578" t="s">
        <v>3862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6445</v>
      </c>
      <c r="C96" s="405" t="s">
        <v>2996</v>
      </c>
      <c r="D96" s="565" t="s">
        <v>1002</v>
      </c>
      <c r="E96" s="577">
        <v>7000</v>
      </c>
      <c r="F96" s="565" t="s">
        <v>3290</v>
      </c>
      <c r="G96" s="575" t="s">
        <v>2998</v>
      </c>
      <c r="H96" s="575" t="s">
        <v>38</v>
      </c>
      <c r="I96" s="575" t="s">
        <v>2999</v>
      </c>
      <c r="J96" s="575">
        <v>43620</v>
      </c>
      <c r="K96" s="578" t="s">
        <v>3876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6444</v>
      </c>
      <c r="C97" s="405" t="s">
        <v>2996</v>
      </c>
      <c r="D97" s="565" t="s">
        <v>6411</v>
      </c>
      <c r="E97" s="577">
        <v>20000</v>
      </c>
      <c r="F97" s="565" t="s">
        <v>3528</v>
      </c>
      <c r="G97" s="575" t="s">
        <v>2998</v>
      </c>
      <c r="H97" s="575" t="s">
        <v>38</v>
      </c>
      <c r="I97" s="575" t="s">
        <v>2999</v>
      </c>
      <c r="J97" s="575">
        <v>43840</v>
      </c>
      <c r="K97" s="578" t="s">
        <v>3872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6419</v>
      </c>
      <c r="C98" s="405" t="s">
        <v>2996</v>
      </c>
      <c r="D98" s="565" t="s">
        <v>6411</v>
      </c>
      <c r="E98" s="577">
        <v>5000</v>
      </c>
      <c r="F98" s="565" t="s">
        <v>3301</v>
      </c>
      <c r="G98" s="575" t="s">
        <v>2998</v>
      </c>
      <c r="H98" s="575" t="s">
        <v>38</v>
      </c>
      <c r="I98" s="575" t="s">
        <v>2999</v>
      </c>
      <c r="J98" s="575">
        <v>43605</v>
      </c>
      <c r="K98" s="578" t="s">
        <v>3872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6417</v>
      </c>
      <c r="C99" s="405" t="s">
        <v>2996</v>
      </c>
      <c r="D99" s="565" t="s">
        <v>6411</v>
      </c>
      <c r="E99" s="577">
        <v>10000</v>
      </c>
      <c r="F99" s="565" t="s">
        <v>3264</v>
      </c>
      <c r="G99" s="575" t="s">
        <v>2998</v>
      </c>
      <c r="H99" s="575" t="s">
        <v>38</v>
      </c>
      <c r="I99" s="575" t="s">
        <v>2999</v>
      </c>
      <c r="J99" s="575">
        <v>43703</v>
      </c>
      <c r="K99" s="578" t="s">
        <v>4255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6452</v>
      </c>
      <c r="C100" s="565" t="s">
        <v>2996</v>
      </c>
      <c r="D100" s="565" t="s">
        <v>6407</v>
      </c>
      <c r="E100" s="577">
        <v>0</v>
      </c>
      <c r="F100" s="565" t="s">
        <v>6453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6443</v>
      </c>
      <c r="C101" s="405" t="s">
        <v>2996</v>
      </c>
      <c r="D101" s="565" t="s">
        <v>6411</v>
      </c>
      <c r="E101" s="577">
        <v>151239.98000000001</v>
      </c>
      <c r="F101" s="565" t="s">
        <v>3237</v>
      </c>
      <c r="G101" s="575" t="s">
        <v>2998</v>
      </c>
      <c r="H101" s="575" t="s">
        <v>38</v>
      </c>
      <c r="I101" s="575" t="s">
        <v>2999</v>
      </c>
      <c r="J101" s="575">
        <v>43888</v>
      </c>
      <c r="K101" s="578" t="s">
        <v>3862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3692</v>
      </c>
      <c r="C102" s="405" t="s">
        <v>142</v>
      </c>
      <c r="D102" s="565" t="s">
        <v>6411</v>
      </c>
      <c r="E102" s="577">
        <v>10000</v>
      </c>
      <c r="F102" s="565" t="s">
        <v>592</v>
      </c>
      <c r="G102" s="575" t="s">
        <v>19</v>
      </c>
      <c r="H102" s="575" t="s">
        <v>38</v>
      </c>
      <c r="I102" s="575" t="s">
        <v>3146</v>
      </c>
      <c r="J102" s="575">
        <v>43934</v>
      </c>
      <c r="K102" s="578" t="s">
        <v>3856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6454</v>
      </c>
      <c r="C103" s="565" t="s">
        <v>34</v>
      </c>
      <c r="D103" s="565" t="s">
        <v>6407</v>
      </c>
      <c r="E103" s="577">
        <v>0</v>
      </c>
      <c r="F103" s="565" t="s">
        <v>4007</v>
      </c>
      <c r="G103" s="565" t="s">
        <v>2998</v>
      </c>
      <c r="H103" s="565" t="s">
        <v>38</v>
      </c>
      <c r="I103" s="565" t="s">
        <v>2998</v>
      </c>
      <c r="J103" s="575">
        <v>43838</v>
      </c>
      <c r="K103" s="581" t="s">
        <v>4008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3760</v>
      </c>
      <c r="C104" s="405" t="s">
        <v>142</v>
      </c>
      <c r="D104" s="565" t="s">
        <v>6411</v>
      </c>
      <c r="E104" s="577">
        <v>10000</v>
      </c>
      <c r="F104" s="565" t="s">
        <v>3759</v>
      </c>
      <c r="G104" s="575" t="s">
        <v>19</v>
      </c>
      <c r="H104" s="575" t="s">
        <v>38</v>
      </c>
      <c r="I104" s="575" t="s">
        <v>3146</v>
      </c>
      <c r="J104" s="575">
        <v>43635</v>
      </c>
      <c r="K104" s="578" t="s">
        <v>4255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6455</v>
      </c>
      <c r="C105" s="565" t="s">
        <v>2996</v>
      </c>
      <c r="D105" s="565" t="s">
        <v>6407</v>
      </c>
      <c r="E105" s="577">
        <v>151239.98000000001</v>
      </c>
      <c r="F105" s="565" t="s">
        <v>3522</v>
      </c>
      <c r="G105" s="575" t="s">
        <v>2998</v>
      </c>
      <c r="H105" s="575" t="s">
        <v>38</v>
      </c>
      <c r="I105" s="575" t="s">
        <v>2999</v>
      </c>
      <c r="J105" s="575">
        <v>43668</v>
      </c>
      <c r="K105" s="578" t="s">
        <v>4255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6425</v>
      </c>
      <c r="C106" s="405" t="s">
        <v>2996</v>
      </c>
      <c r="D106" s="565" t="s">
        <v>6411</v>
      </c>
      <c r="E106" s="577">
        <v>3000</v>
      </c>
      <c r="F106" s="565" t="s">
        <v>3309</v>
      </c>
      <c r="G106" s="575" t="s">
        <v>2998</v>
      </c>
      <c r="H106" s="575" t="s">
        <v>38</v>
      </c>
      <c r="I106" s="575" t="s">
        <v>3005</v>
      </c>
      <c r="J106" s="575">
        <v>43559</v>
      </c>
      <c r="K106" s="578" t="s">
        <v>4255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6410</v>
      </c>
      <c r="C107" s="405" t="s">
        <v>2996</v>
      </c>
      <c r="D107" s="565" t="s">
        <v>6411</v>
      </c>
      <c r="E107" s="577">
        <v>6500</v>
      </c>
      <c r="F107" s="565" t="s">
        <v>3541</v>
      </c>
      <c r="G107" s="575" t="s">
        <v>2998</v>
      </c>
      <c r="H107" s="575" t="s">
        <v>38</v>
      </c>
      <c r="I107" s="575" t="s">
        <v>2999</v>
      </c>
      <c r="J107" s="575">
        <v>43675</v>
      </c>
      <c r="K107" s="578" t="s">
        <v>4255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6422</v>
      </c>
      <c r="C108" s="405" t="s">
        <v>34</v>
      </c>
      <c r="D108" s="565" t="s">
        <v>6411</v>
      </c>
      <c r="E108" s="577">
        <v>10000</v>
      </c>
      <c r="F108" s="565" t="s">
        <v>4732</v>
      </c>
      <c r="G108" s="565" t="s">
        <v>2998</v>
      </c>
      <c r="H108" s="565" t="s">
        <v>38</v>
      </c>
      <c r="I108" s="565" t="s">
        <v>2998</v>
      </c>
      <c r="J108" s="575">
        <v>44252</v>
      </c>
      <c r="K108" s="581" t="s">
        <v>3872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6431</v>
      </c>
      <c r="C109" s="405" t="s">
        <v>2996</v>
      </c>
      <c r="D109" s="565" t="s">
        <v>6411</v>
      </c>
      <c r="E109" s="577">
        <v>33000</v>
      </c>
      <c r="F109" s="565" t="s">
        <v>3473</v>
      </c>
      <c r="G109" s="575" t="s">
        <v>2998</v>
      </c>
      <c r="H109" s="575" t="s">
        <v>38</v>
      </c>
      <c r="I109" s="575" t="s">
        <v>2999</v>
      </c>
      <c r="J109" s="575">
        <v>43699</v>
      </c>
      <c r="K109" s="578" t="s">
        <v>4255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6455</v>
      </c>
      <c r="C110" s="405" t="s">
        <v>2996</v>
      </c>
      <c r="D110" s="565" t="s">
        <v>1002</v>
      </c>
      <c r="E110" s="577">
        <v>5000</v>
      </c>
      <c r="F110" s="565" t="s">
        <v>3522</v>
      </c>
      <c r="G110" s="575" t="s">
        <v>2998</v>
      </c>
      <c r="H110" s="575" t="s">
        <v>38</v>
      </c>
      <c r="I110" s="575" t="s">
        <v>2999</v>
      </c>
      <c r="J110" s="575">
        <v>43668</v>
      </c>
      <c r="K110" s="578" t="s">
        <v>4255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6443</v>
      </c>
      <c r="C111" s="405" t="s">
        <v>2996</v>
      </c>
      <c r="D111" s="565" t="s">
        <v>6411</v>
      </c>
      <c r="E111" s="577">
        <v>99216.1</v>
      </c>
      <c r="F111" s="565" t="s">
        <v>3237</v>
      </c>
      <c r="G111" s="575" t="s">
        <v>2998</v>
      </c>
      <c r="H111" s="575" t="s">
        <v>38</v>
      </c>
      <c r="I111" s="575" t="s">
        <v>2999</v>
      </c>
      <c r="J111" s="575">
        <v>43888</v>
      </c>
      <c r="K111" s="578" t="s">
        <v>3862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6417</v>
      </c>
      <c r="C112" s="405" t="s">
        <v>2996</v>
      </c>
      <c r="D112" s="565" t="s">
        <v>6411</v>
      </c>
      <c r="E112" s="577">
        <v>14000</v>
      </c>
      <c r="F112" s="565" t="s">
        <v>3264</v>
      </c>
      <c r="G112" s="575" t="s">
        <v>2998</v>
      </c>
      <c r="H112" s="575" t="s">
        <v>38</v>
      </c>
      <c r="I112" s="575" t="s">
        <v>2999</v>
      </c>
      <c r="J112" s="575">
        <v>43703</v>
      </c>
      <c r="K112" s="578" t="s">
        <v>4255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6433</v>
      </c>
      <c r="C113" s="405" t="s">
        <v>2996</v>
      </c>
      <c r="D113" s="565" t="s">
        <v>6411</v>
      </c>
      <c r="E113" s="577">
        <v>9000</v>
      </c>
      <c r="F113" s="565" t="s">
        <v>3518</v>
      </c>
      <c r="G113" s="575" t="s">
        <v>2998</v>
      </c>
      <c r="H113" s="575" t="s">
        <v>38</v>
      </c>
      <c r="I113" s="575" t="s">
        <v>2999</v>
      </c>
      <c r="J113" s="575">
        <v>43894</v>
      </c>
      <c r="K113" s="578" t="s">
        <v>3872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6424</v>
      </c>
      <c r="C114" s="405" t="s">
        <v>2996</v>
      </c>
      <c r="D114" s="565" t="s">
        <v>6411</v>
      </c>
      <c r="E114" s="577">
        <v>20000</v>
      </c>
      <c r="F114" s="565" t="s">
        <v>3327</v>
      </c>
      <c r="G114" s="575" t="s">
        <v>2998</v>
      </c>
      <c r="H114" s="575" t="s">
        <v>38</v>
      </c>
      <c r="I114" s="575" t="s">
        <v>3005</v>
      </c>
      <c r="J114" s="575">
        <v>43664</v>
      </c>
      <c r="K114" s="578" t="s">
        <v>4255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6429</v>
      </c>
      <c r="C115" s="565" t="s">
        <v>2996</v>
      </c>
      <c r="D115" s="565" t="s">
        <v>6407</v>
      </c>
      <c r="E115" s="577">
        <v>0</v>
      </c>
      <c r="F115" s="565" t="s">
        <v>3617</v>
      </c>
      <c r="G115" s="575" t="s">
        <v>2998</v>
      </c>
      <c r="H115" s="575" t="s">
        <v>38</v>
      </c>
      <c r="I115" s="575" t="s">
        <v>2999</v>
      </c>
      <c r="J115" s="575">
        <v>43738</v>
      </c>
      <c r="K115" s="578" t="s">
        <v>3876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6432</v>
      </c>
      <c r="C116" s="405" t="s">
        <v>2996</v>
      </c>
      <c r="D116" s="565" t="s">
        <v>6411</v>
      </c>
      <c r="E116" s="577">
        <v>200000</v>
      </c>
      <c r="F116" s="565" t="s">
        <v>3580</v>
      </c>
      <c r="G116" s="575" t="s">
        <v>2998</v>
      </c>
      <c r="H116" s="575" t="s">
        <v>38</v>
      </c>
      <c r="I116" s="575" t="s">
        <v>2999</v>
      </c>
      <c r="J116" s="575">
        <v>43717</v>
      </c>
      <c r="K116" s="578" t="s">
        <v>4255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6438</v>
      </c>
      <c r="C117" s="405" t="s">
        <v>2996</v>
      </c>
      <c r="D117" s="565" t="s">
        <v>6411</v>
      </c>
      <c r="E117" s="577">
        <v>6300</v>
      </c>
      <c r="F117" s="565" t="s">
        <v>3422</v>
      </c>
      <c r="G117" s="575" t="s">
        <v>2998</v>
      </c>
      <c r="H117" s="575" t="s">
        <v>38</v>
      </c>
      <c r="I117" s="575" t="s">
        <v>2999</v>
      </c>
      <c r="J117" s="575">
        <v>43564</v>
      </c>
      <c r="K117" s="578" t="s">
        <v>3876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6414</v>
      </c>
      <c r="C118" s="565" t="s">
        <v>2996</v>
      </c>
      <c r="D118" s="565" t="s">
        <v>6407</v>
      </c>
      <c r="E118" s="577">
        <v>394570.05</v>
      </c>
      <c r="F118" s="565" t="s">
        <v>3497</v>
      </c>
      <c r="G118" s="575" t="s">
        <v>2998</v>
      </c>
      <c r="H118" s="575" t="s">
        <v>38</v>
      </c>
      <c r="I118" s="575" t="s">
        <v>2999</v>
      </c>
      <c r="J118" s="575">
        <v>43700</v>
      </c>
      <c r="K118" s="578" t="s">
        <v>4255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6444</v>
      </c>
      <c r="C119" s="405" t="s">
        <v>2996</v>
      </c>
      <c r="D119" s="565" t="s">
        <v>6411</v>
      </c>
      <c r="E119" s="577">
        <v>7000</v>
      </c>
      <c r="F119" s="565" t="s">
        <v>3528</v>
      </c>
      <c r="G119" s="575" t="s">
        <v>2998</v>
      </c>
      <c r="H119" s="575" t="s">
        <v>38</v>
      </c>
      <c r="I119" s="575" t="s">
        <v>2999</v>
      </c>
      <c r="J119" s="575">
        <v>43840</v>
      </c>
      <c r="K119" s="578" t="s">
        <v>3872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6456</v>
      </c>
      <c r="C120" s="565" t="s">
        <v>2996</v>
      </c>
      <c r="D120" s="565" t="s">
        <v>6407</v>
      </c>
      <c r="E120" s="577">
        <v>99216.1</v>
      </c>
      <c r="F120" s="565" t="s">
        <v>3196</v>
      </c>
      <c r="G120" s="575" t="s">
        <v>2998</v>
      </c>
      <c r="H120" s="575" t="s">
        <v>38</v>
      </c>
      <c r="I120" s="575" t="s">
        <v>2999</v>
      </c>
      <c r="J120" s="575">
        <v>43675</v>
      </c>
      <c r="K120" s="578" t="s">
        <v>4255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6419</v>
      </c>
      <c r="C121" s="405" t="s">
        <v>2996</v>
      </c>
      <c r="D121" s="565" t="s">
        <v>6411</v>
      </c>
      <c r="E121" s="577">
        <v>130000</v>
      </c>
      <c r="F121" s="565" t="s">
        <v>3301</v>
      </c>
      <c r="G121" s="575" t="s">
        <v>2998</v>
      </c>
      <c r="H121" s="575" t="s">
        <v>38</v>
      </c>
      <c r="I121" s="575" t="s">
        <v>2999</v>
      </c>
      <c r="J121" s="575">
        <v>43605</v>
      </c>
      <c r="K121" s="578" t="s">
        <v>3872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6425</v>
      </c>
      <c r="C122" s="405" t="s">
        <v>2996</v>
      </c>
      <c r="D122" s="565" t="s">
        <v>6411</v>
      </c>
      <c r="E122" s="577">
        <v>5000</v>
      </c>
      <c r="F122" s="565" t="s">
        <v>3309</v>
      </c>
      <c r="G122" s="575" t="s">
        <v>2998</v>
      </c>
      <c r="H122" s="575" t="s">
        <v>38</v>
      </c>
      <c r="I122" s="575" t="s">
        <v>3005</v>
      </c>
      <c r="J122" s="575">
        <v>43559</v>
      </c>
      <c r="K122" s="578" t="s">
        <v>4255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6413</v>
      </c>
      <c r="C123" s="405" t="s">
        <v>34</v>
      </c>
      <c r="D123" s="565" t="s">
        <v>6411</v>
      </c>
      <c r="E123" s="577">
        <v>1800</v>
      </c>
      <c r="F123" s="565" t="s">
        <v>5115</v>
      </c>
      <c r="G123" s="565" t="s">
        <v>2998</v>
      </c>
      <c r="H123" s="565" t="s">
        <v>38</v>
      </c>
      <c r="I123" s="565" t="s">
        <v>2998</v>
      </c>
      <c r="J123" s="575">
        <v>43749</v>
      </c>
      <c r="K123" s="581" t="s">
        <v>4255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6417</v>
      </c>
      <c r="C124" s="405" t="s">
        <v>2996</v>
      </c>
      <c r="D124" s="565" t="s">
        <v>6411</v>
      </c>
      <c r="E124" s="577">
        <v>20000</v>
      </c>
      <c r="F124" s="565" t="s">
        <v>3264</v>
      </c>
      <c r="G124" s="575" t="s">
        <v>2998</v>
      </c>
      <c r="H124" s="575" t="s">
        <v>38</v>
      </c>
      <c r="I124" s="575" t="s">
        <v>2999</v>
      </c>
      <c r="J124" s="575">
        <v>43703</v>
      </c>
      <c r="K124" s="578" t="s">
        <v>4255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6424</v>
      </c>
      <c r="C125" s="405" t="s">
        <v>2996</v>
      </c>
      <c r="D125" s="565" t="s">
        <v>6411</v>
      </c>
      <c r="E125" s="583">
        <v>150000</v>
      </c>
      <c r="F125" s="565" t="s">
        <v>3327</v>
      </c>
      <c r="G125" s="575" t="s">
        <v>2998</v>
      </c>
      <c r="H125" s="575" t="s">
        <v>38</v>
      </c>
      <c r="I125" s="575" t="s">
        <v>3005</v>
      </c>
      <c r="J125" s="575">
        <v>43664</v>
      </c>
      <c r="K125" s="578" t="s">
        <v>4255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6419</v>
      </c>
      <c r="C126" s="405" t="s">
        <v>2996</v>
      </c>
      <c r="D126" s="565" t="s">
        <v>6411</v>
      </c>
      <c r="E126" s="577">
        <v>20000</v>
      </c>
      <c r="F126" s="565" t="s">
        <v>3301</v>
      </c>
      <c r="G126" s="575" t="s">
        <v>2998</v>
      </c>
      <c r="H126" s="575" t="s">
        <v>38</v>
      </c>
      <c r="I126" s="575" t="s">
        <v>2999</v>
      </c>
      <c r="J126" s="575">
        <v>43605</v>
      </c>
      <c r="K126" s="578" t="s">
        <v>3872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6444</v>
      </c>
      <c r="C127" s="405" t="s">
        <v>2996</v>
      </c>
      <c r="D127" s="565" t="s">
        <v>6411</v>
      </c>
      <c r="E127" s="577">
        <v>194670.06</v>
      </c>
      <c r="F127" s="565" t="s">
        <v>3528</v>
      </c>
      <c r="G127" s="575" t="s">
        <v>2998</v>
      </c>
      <c r="H127" s="575" t="s">
        <v>38</v>
      </c>
      <c r="I127" s="575" t="s">
        <v>2999</v>
      </c>
      <c r="J127" s="575">
        <v>43840</v>
      </c>
      <c r="K127" s="578" t="s">
        <v>3872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6457</v>
      </c>
      <c r="C128" s="405" t="s">
        <v>2996</v>
      </c>
      <c r="D128" s="565" t="s">
        <v>6411</v>
      </c>
      <c r="E128" s="583">
        <v>5000</v>
      </c>
      <c r="F128" s="565" t="s">
        <v>3515</v>
      </c>
      <c r="G128" s="575" t="s">
        <v>2998</v>
      </c>
      <c r="H128" s="575" t="s">
        <v>38</v>
      </c>
      <c r="I128" s="575" t="s">
        <v>3005</v>
      </c>
      <c r="J128" s="575">
        <v>43564</v>
      </c>
      <c r="K128" s="578" t="s">
        <v>3856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6425</v>
      </c>
      <c r="C129" s="405" t="s">
        <v>2996</v>
      </c>
      <c r="D129" s="565" t="s">
        <v>6411</v>
      </c>
      <c r="E129" s="577">
        <v>14000</v>
      </c>
      <c r="F129" s="565" t="s">
        <v>3309</v>
      </c>
      <c r="G129" s="575" t="s">
        <v>2998</v>
      </c>
      <c r="H129" s="575" t="s">
        <v>38</v>
      </c>
      <c r="I129" s="575" t="s">
        <v>3005</v>
      </c>
      <c r="J129" s="575">
        <v>43559</v>
      </c>
      <c r="K129" s="578" t="s">
        <v>4255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6422</v>
      </c>
      <c r="C130" s="405" t="s">
        <v>34</v>
      </c>
      <c r="D130" s="565" t="s">
        <v>6411</v>
      </c>
      <c r="E130" s="577">
        <v>20000</v>
      </c>
      <c r="F130" s="565" t="s">
        <v>4732</v>
      </c>
      <c r="G130" s="565" t="s">
        <v>2998</v>
      </c>
      <c r="H130" s="565" t="s">
        <v>38</v>
      </c>
      <c r="I130" s="565" t="s">
        <v>2998</v>
      </c>
      <c r="J130" s="575">
        <v>44252</v>
      </c>
      <c r="K130" s="581" t="s">
        <v>3872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6443</v>
      </c>
      <c r="C131" s="405" t="s">
        <v>2996</v>
      </c>
      <c r="D131" s="565" t="s">
        <v>6411</v>
      </c>
      <c r="E131" s="577">
        <v>85486</v>
      </c>
      <c r="F131" s="565" t="s">
        <v>3237</v>
      </c>
      <c r="G131" s="575" t="s">
        <v>2998</v>
      </c>
      <c r="H131" s="575" t="s">
        <v>38</v>
      </c>
      <c r="I131" s="575" t="s">
        <v>2999</v>
      </c>
      <c r="J131" s="575">
        <v>43888</v>
      </c>
      <c r="K131" s="578" t="s">
        <v>3862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6458</v>
      </c>
      <c r="C132" s="405" t="s">
        <v>2996</v>
      </c>
      <c r="D132" s="565" t="s">
        <v>6411</v>
      </c>
      <c r="E132" s="583">
        <v>3350000</v>
      </c>
      <c r="F132" s="565" t="s">
        <v>3088</v>
      </c>
      <c r="G132" s="575" t="s">
        <v>2998</v>
      </c>
      <c r="H132" s="575" t="s">
        <v>38</v>
      </c>
      <c r="I132" s="575" t="s">
        <v>3005</v>
      </c>
      <c r="J132" s="575">
        <v>43903</v>
      </c>
      <c r="K132" s="578" t="s">
        <v>3862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6459</v>
      </c>
      <c r="C133" s="565" t="s">
        <v>34</v>
      </c>
      <c r="D133" s="565" t="s">
        <v>6407</v>
      </c>
      <c r="E133" s="577">
        <v>0</v>
      </c>
      <c r="F133" s="565" t="s">
        <v>3172</v>
      </c>
      <c r="G133" s="565" t="s">
        <v>2998</v>
      </c>
      <c r="H133" s="565" t="s">
        <v>38</v>
      </c>
      <c r="I133" s="565" t="s">
        <v>2998</v>
      </c>
      <c r="J133" s="575">
        <v>44043</v>
      </c>
      <c r="K133" s="581" t="s">
        <v>3862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6460</v>
      </c>
      <c r="C134" s="405" t="s">
        <v>34</v>
      </c>
      <c r="D134" s="565" t="s">
        <v>6411</v>
      </c>
      <c r="E134" s="577">
        <v>277581.55</v>
      </c>
      <c r="F134" s="565" t="s">
        <v>4926</v>
      </c>
      <c r="G134" s="565" t="s">
        <v>2998</v>
      </c>
      <c r="H134" s="565" t="s">
        <v>38</v>
      </c>
      <c r="I134" s="565" t="s">
        <v>2998</v>
      </c>
      <c r="J134" s="575">
        <v>44068</v>
      </c>
      <c r="K134" s="581" t="s">
        <v>3862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6459</v>
      </c>
      <c r="C135" s="405" t="s">
        <v>34</v>
      </c>
      <c r="D135" s="565" t="s">
        <v>1002</v>
      </c>
      <c r="E135" s="577">
        <v>110000</v>
      </c>
      <c r="F135" s="565" t="s">
        <v>3172</v>
      </c>
      <c r="G135" s="565" t="s">
        <v>2998</v>
      </c>
      <c r="H135" s="565" t="s">
        <v>38</v>
      </c>
      <c r="I135" s="565" t="s">
        <v>2998</v>
      </c>
      <c r="J135" s="575">
        <v>44043</v>
      </c>
      <c r="K135" s="581" t="s">
        <v>3862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6434</v>
      </c>
      <c r="C136" s="565" t="s">
        <v>2996</v>
      </c>
      <c r="D136" s="565" t="s">
        <v>6407</v>
      </c>
      <c r="E136" s="577">
        <v>0</v>
      </c>
      <c r="F136" s="565" t="s">
        <v>3172</v>
      </c>
      <c r="G136" s="575" t="s">
        <v>2998</v>
      </c>
      <c r="H136" s="575" t="s">
        <v>38</v>
      </c>
      <c r="I136" s="575" t="s">
        <v>3005</v>
      </c>
      <c r="J136" s="575">
        <v>43913</v>
      </c>
      <c r="K136" s="578" t="s">
        <v>3862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6422</v>
      </c>
      <c r="C137" s="405" t="s">
        <v>34</v>
      </c>
      <c r="D137" s="565" t="s">
        <v>6411</v>
      </c>
      <c r="E137" s="577">
        <v>27000</v>
      </c>
      <c r="F137" s="565" t="s">
        <v>4732</v>
      </c>
      <c r="G137" s="565" t="s">
        <v>2998</v>
      </c>
      <c r="H137" s="565" t="s">
        <v>38</v>
      </c>
      <c r="I137" s="565" t="s">
        <v>2998</v>
      </c>
      <c r="J137" s="575">
        <v>44252</v>
      </c>
      <c r="K137" s="581" t="s">
        <v>3872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6418</v>
      </c>
      <c r="C138" s="405" t="s">
        <v>2996</v>
      </c>
      <c r="D138" s="565" t="s">
        <v>6411</v>
      </c>
      <c r="E138" s="577">
        <v>50000</v>
      </c>
      <c r="F138" s="565" t="s">
        <v>3628</v>
      </c>
      <c r="G138" s="575" t="s">
        <v>2998</v>
      </c>
      <c r="H138" s="575" t="s">
        <v>38</v>
      </c>
      <c r="I138" s="575" t="s">
        <v>2999</v>
      </c>
      <c r="J138" s="575">
        <v>43567</v>
      </c>
      <c r="K138" s="578" t="s">
        <v>3862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6431</v>
      </c>
      <c r="C139" s="405" t="s">
        <v>2996</v>
      </c>
      <c r="D139" s="565" t="s">
        <v>6411</v>
      </c>
      <c r="E139" s="577">
        <v>7000</v>
      </c>
      <c r="F139" s="565" t="s">
        <v>3473</v>
      </c>
      <c r="G139" s="575" t="s">
        <v>2998</v>
      </c>
      <c r="H139" s="575" t="s">
        <v>38</v>
      </c>
      <c r="I139" s="575" t="s">
        <v>2999</v>
      </c>
      <c r="J139" s="575">
        <v>43699</v>
      </c>
      <c r="K139" s="578" t="s">
        <v>4255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6438</v>
      </c>
      <c r="C140" s="405" t="s">
        <v>2996</v>
      </c>
      <c r="D140" s="565" t="s">
        <v>6411</v>
      </c>
      <c r="E140" s="577">
        <v>14000</v>
      </c>
      <c r="F140" s="565" t="s">
        <v>3422</v>
      </c>
      <c r="G140" s="575" t="s">
        <v>2998</v>
      </c>
      <c r="H140" s="575" t="s">
        <v>38</v>
      </c>
      <c r="I140" s="575" t="s">
        <v>2999</v>
      </c>
      <c r="J140" s="575">
        <v>43564</v>
      </c>
      <c r="K140" s="578" t="s">
        <v>3876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6461</v>
      </c>
      <c r="C141" s="405" t="s">
        <v>2996</v>
      </c>
      <c r="D141" s="565" t="s">
        <v>6411</v>
      </c>
      <c r="E141" s="577">
        <v>50000</v>
      </c>
      <c r="F141" s="565" t="s">
        <v>3567</v>
      </c>
      <c r="G141" s="575" t="s">
        <v>2998</v>
      </c>
      <c r="H141" s="575" t="s">
        <v>38</v>
      </c>
      <c r="I141" s="575" t="s">
        <v>2999</v>
      </c>
      <c r="J141" s="575">
        <v>44041</v>
      </c>
      <c r="K141" s="578" t="s">
        <v>3862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6462</v>
      </c>
      <c r="C142" s="565" t="s">
        <v>34</v>
      </c>
      <c r="D142" s="565" t="s">
        <v>6407</v>
      </c>
      <c r="E142" s="577">
        <v>0</v>
      </c>
      <c r="F142" s="565" t="s">
        <v>4485</v>
      </c>
      <c r="G142" s="565" t="s">
        <v>2998</v>
      </c>
      <c r="H142" s="565" t="s">
        <v>38</v>
      </c>
      <c r="I142" s="565" t="s">
        <v>2998</v>
      </c>
      <c r="J142" s="575">
        <v>43696</v>
      </c>
      <c r="K142" s="581" t="s">
        <v>3862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6462</v>
      </c>
      <c r="C143" s="405" t="s">
        <v>34</v>
      </c>
      <c r="D143" s="565" t="s">
        <v>1002</v>
      </c>
      <c r="E143" s="577">
        <v>6400</v>
      </c>
      <c r="F143" s="565" t="s">
        <v>4485</v>
      </c>
      <c r="G143" s="565" t="s">
        <v>2998</v>
      </c>
      <c r="H143" s="565" t="s">
        <v>38</v>
      </c>
      <c r="I143" s="565" t="s">
        <v>2998</v>
      </c>
      <c r="J143" s="575">
        <v>43696</v>
      </c>
      <c r="K143" s="581" t="s">
        <v>3862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6460</v>
      </c>
      <c r="C144" s="405" t="s">
        <v>34</v>
      </c>
      <c r="D144" s="565" t="s">
        <v>6411</v>
      </c>
      <c r="E144" s="577">
        <v>0</v>
      </c>
      <c r="F144" s="565" t="s">
        <v>4926</v>
      </c>
      <c r="G144" s="565" t="s">
        <v>2998</v>
      </c>
      <c r="H144" s="565" t="s">
        <v>38</v>
      </c>
      <c r="I144" s="565" t="s">
        <v>2998</v>
      </c>
      <c r="J144" s="575">
        <v>44068</v>
      </c>
      <c r="K144" s="581" t="s">
        <v>3862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6463</v>
      </c>
      <c r="C145" s="405" t="s">
        <v>2996</v>
      </c>
      <c r="D145" s="565" t="s">
        <v>6411</v>
      </c>
      <c r="E145" s="577">
        <v>27000</v>
      </c>
      <c r="F145" s="565" t="s">
        <v>3339</v>
      </c>
      <c r="G145" s="575" t="s">
        <v>2998</v>
      </c>
      <c r="H145" s="575" t="s">
        <v>38</v>
      </c>
      <c r="I145" s="575" t="s">
        <v>2999</v>
      </c>
      <c r="J145" s="575">
        <v>43711</v>
      </c>
      <c r="K145" s="578" t="s">
        <v>4255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6464</v>
      </c>
      <c r="C146" s="405" t="s">
        <v>34</v>
      </c>
      <c r="D146" s="565" t="s">
        <v>6411</v>
      </c>
      <c r="E146" s="577">
        <v>9000</v>
      </c>
      <c r="F146" s="565" t="s">
        <v>5077</v>
      </c>
      <c r="G146" s="565" t="s">
        <v>2998</v>
      </c>
      <c r="H146" s="565" t="s">
        <v>38</v>
      </c>
      <c r="I146" s="565" t="s">
        <v>2998</v>
      </c>
      <c r="J146" s="575">
        <v>44043</v>
      </c>
      <c r="K146" s="581" t="s">
        <v>3862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6425</v>
      </c>
      <c r="C147" s="405" t="s">
        <v>2996</v>
      </c>
      <c r="D147" s="565" t="s">
        <v>6411</v>
      </c>
      <c r="E147" s="577">
        <v>20000</v>
      </c>
      <c r="F147" s="565" t="s">
        <v>3309</v>
      </c>
      <c r="G147" s="575" t="s">
        <v>2998</v>
      </c>
      <c r="H147" s="575" t="s">
        <v>38</v>
      </c>
      <c r="I147" s="575" t="s">
        <v>3005</v>
      </c>
      <c r="J147" s="575">
        <v>43559</v>
      </c>
      <c r="K147" s="578" t="s">
        <v>4255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6419</v>
      </c>
      <c r="C148" s="405" t="s">
        <v>2996</v>
      </c>
      <c r="D148" s="565" t="s">
        <v>6411</v>
      </c>
      <c r="E148" s="577">
        <v>25000</v>
      </c>
      <c r="F148" s="565" t="s">
        <v>3301</v>
      </c>
      <c r="G148" s="575" t="s">
        <v>2998</v>
      </c>
      <c r="H148" s="575" t="s">
        <v>38</v>
      </c>
      <c r="I148" s="575" t="s">
        <v>2999</v>
      </c>
      <c r="J148" s="575">
        <v>43605</v>
      </c>
      <c r="K148" s="578" t="s">
        <v>3872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6413</v>
      </c>
      <c r="C149" s="405" t="s">
        <v>34</v>
      </c>
      <c r="D149" s="565" t="s">
        <v>6411</v>
      </c>
      <c r="E149" s="577">
        <v>10000</v>
      </c>
      <c r="F149" s="565" t="s">
        <v>5115</v>
      </c>
      <c r="G149" s="565" t="s">
        <v>2998</v>
      </c>
      <c r="H149" s="565" t="s">
        <v>38</v>
      </c>
      <c r="I149" s="565" t="s">
        <v>2998</v>
      </c>
      <c r="J149" s="575">
        <v>43749</v>
      </c>
      <c r="K149" s="581" t="s">
        <v>4255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6424</v>
      </c>
      <c r="C150" s="405" t="s">
        <v>2996</v>
      </c>
      <c r="D150" s="565" t="s">
        <v>6411</v>
      </c>
      <c r="E150" s="577">
        <v>10000</v>
      </c>
      <c r="F150" s="565" t="s">
        <v>3327</v>
      </c>
      <c r="G150" s="575" t="s">
        <v>2998</v>
      </c>
      <c r="H150" s="575" t="s">
        <v>38</v>
      </c>
      <c r="I150" s="575" t="s">
        <v>3005</v>
      </c>
      <c r="J150" s="575">
        <v>43664</v>
      </c>
      <c r="K150" s="578" t="s">
        <v>4255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3746</v>
      </c>
      <c r="C151" s="405" t="s">
        <v>142</v>
      </c>
      <c r="D151" s="565" t="s">
        <v>1002</v>
      </c>
      <c r="E151" s="577">
        <v>7000</v>
      </c>
      <c r="F151" s="565" t="s">
        <v>6465</v>
      </c>
      <c r="G151" s="575" t="s">
        <v>19</v>
      </c>
      <c r="H151" s="575" t="s">
        <v>38</v>
      </c>
      <c r="I151" s="575" t="s">
        <v>3747</v>
      </c>
      <c r="J151" s="575">
        <v>43742</v>
      </c>
      <c r="K151" s="578" t="s">
        <v>4255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6466</v>
      </c>
      <c r="C152" s="405" t="s">
        <v>2996</v>
      </c>
      <c r="D152" s="565" t="s">
        <v>6411</v>
      </c>
      <c r="E152" s="577">
        <v>10000</v>
      </c>
      <c r="F152" s="565" t="s">
        <v>3109</v>
      </c>
      <c r="G152" s="575" t="s">
        <v>2998</v>
      </c>
      <c r="H152" s="575" t="s">
        <v>38</v>
      </c>
      <c r="I152" s="575" t="s">
        <v>2999</v>
      </c>
      <c r="J152" s="575">
        <v>43707</v>
      </c>
      <c r="K152" s="578" t="s">
        <v>3876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6467</v>
      </c>
      <c r="C153" s="405" t="s">
        <v>34</v>
      </c>
      <c r="D153" s="565" t="s">
        <v>6411</v>
      </c>
      <c r="E153" s="577">
        <v>4000</v>
      </c>
      <c r="F153" s="565" t="s">
        <v>4543</v>
      </c>
      <c r="G153" s="565" t="s">
        <v>2998</v>
      </c>
      <c r="H153" s="565" t="s">
        <v>38</v>
      </c>
      <c r="I153" s="565" t="s">
        <v>2998</v>
      </c>
      <c r="J153" s="575">
        <v>43901</v>
      </c>
      <c r="K153" s="581" t="s">
        <v>3856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6417</v>
      </c>
      <c r="C154" s="405" t="s">
        <v>2996</v>
      </c>
      <c r="D154" s="565" t="s">
        <v>6411</v>
      </c>
      <c r="E154" s="577">
        <v>6000</v>
      </c>
      <c r="F154" s="565" t="s">
        <v>3264</v>
      </c>
      <c r="G154" s="575" t="s">
        <v>2998</v>
      </c>
      <c r="H154" s="575" t="s">
        <v>38</v>
      </c>
      <c r="I154" s="575" t="s">
        <v>2999</v>
      </c>
      <c r="J154" s="575">
        <v>43703</v>
      </c>
      <c r="K154" s="578" t="s">
        <v>4255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6410</v>
      </c>
      <c r="C155" s="405" t="s">
        <v>2996</v>
      </c>
      <c r="D155" s="565" t="s">
        <v>6411</v>
      </c>
      <c r="E155" s="577">
        <v>1500</v>
      </c>
      <c r="F155" s="565" t="s">
        <v>3541</v>
      </c>
      <c r="G155" s="575" t="s">
        <v>2998</v>
      </c>
      <c r="H155" s="575" t="s">
        <v>38</v>
      </c>
      <c r="I155" s="575" t="s">
        <v>2999</v>
      </c>
      <c r="J155" s="575">
        <v>43675</v>
      </c>
      <c r="K155" s="578" t="s">
        <v>4255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6431</v>
      </c>
      <c r="C156" s="565" t="s">
        <v>2996</v>
      </c>
      <c r="D156" s="565" t="s">
        <v>6407</v>
      </c>
      <c r="E156" s="577">
        <v>17805.25</v>
      </c>
      <c r="F156" s="565" t="s">
        <v>3473</v>
      </c>
      <c r="G156" s="575" t="s">
        <v>2998</v>
      </c>
      <c r="H156" s="575" t="s">
        <v>38</v>
      </c>
      <c r="I156" s="575" t="s">
        <v>2999</v>
      </c>
      <c r="J156" s="575">
        <v>43699</v>
      </c>
      <c r="K156" s="578" t="s">
        <v>4255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6450</v>
      </c>
      <c r="C157" s="565" t="s">
        <v>34</v>
      </c>
      <c r="D157" s="565" t="s">
        <v>6407</v>
      </c>
      <c r="E157" s="577">
        <v>0</v>
      </c>
      <c r="F157" s="565" t="s">
        <v>3375</v>
      </c>
      <c r="G157" s="565" t="s">
        <v>2998</v>
      </c>
      <c r="H157" s="565" t="s">
        <v>38</v>
      </c>
      <c r="I157" s="565" t="s">
        <v>2998</v>
      </c>
      <c r="J157" s="575">
        <v>43700</v>
      </c>
      <c r="K157" s="581" t="s">
        <v>3862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6468</v>
      </c>
      <c r="C158" s="565" t="s">
        <v>34</v>
      </c>
      <c r="D158" s="565" t="s">
        <v>6407</v>
      </c>
      <c r="E158" s="577">
        <v>0</v>
      </c>
      <c r="F158" s="565" t="s">
        <v>5252</v>
      </c>
      <c r="G158" s="565" t="s">
        <v>19</v>
      </c>
      <c r="H158" s="565" t="s">
        <v>38</v>
      </c>
      <c r="I158" s="565" t="s">
        <v>5253</v>
      </c>
      <c r="J158" s="575">
        <v>43777</v>
      </c>
      <c r="K158" s="581" t="s">
        <v>4674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6444</v>
      </c>
      <c r="C159" s="405" t="s">
        <v>2996</v>
      </c>
      <c r="D159" s="565" t="s">
        <v>6411</v>
      </c>
      <c r="E159" s="577">
        <v>20000</v>
      </c>
      <c r="F159" s="565" t="s">
        <v>3528</v>
      </c>
      <c r="G159" s="575" t="s">
        <v>2998</v>
      </c>
      <c r="H159" s="575" t="s">
        <v>38</v>
      </c>
      <c r="I159" s="575" t="s">
        <v>2999</v>
      </c>
      <c r="J159" s="575">
        <v>43840</v>
      </c>
      <c r="K159" s="578" t="s">
        <v>3872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6469</v>
      </c>
      <c r="C160" s="565" t="s">
        <v>2996</v>
      </c>
      <c r="D160" s="565" t="s">
        <v>6407</v>
      </c>
      <c r="E160" s="577">
        <v>379116.63</v>
      </c>
      <c r="F160" s="565" t="s">
        <v>3483</v>
      </c>
      <c r="G160" s="575" t="s">
        <v>3063</v>
      </c>
      <c r="H160" s="575" t="s">
        <v>38</v>
      </c>
      <c r="I160" s="575" t="s">
        <v>3063</v>
      </c>
      <c r="J160" s="575">
        <v>43426</v>
      </c>
      <c r="K160" s="578" t="s">
        <v>3876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6460</v>
      </c>
      <c r="C161" s="405" t="s">
        <v>34</v>
      </c>
      <c r="D161" s="565" t="s">
        <v>6411</v>
      </c>
      <c r="E161" s="577">
        <v>10000</v>
      </c>
      <c r="F161" s="565" t="s">
        <v>4926</v>
      </c>
      <c r="G161" s="565" t="s">
        <v>2998</v>
      </c>
      <c r="H161" s="565" t="s">
        <v>38</v>
      </c>
      <c r="I161" s="565" t="s">
        <v>2998</v>
      </c>
      <c r="J161" s="575">
        <v>44068</v>
      </c>
      <c r="K161" s="581" t="s">
        <v>3862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6419</v>
      </c>
      <c r="C162" s="405" t="s">
        <v>2996</v>
      </c>
      <c r="D162" s="565" t="s">
        <v>6411</v>
      </c>
      <c r="E162" s="577">
        <v>10000</v>
      </c>
      <c r="F162" s="565" t="s">
        <v>3301</v>
      </c>
      <c r="G162" s="575" t="s">
        <v>2998</v>
      </c>
      <c r="H162" s="575" t="s">
        <v>38</v>
      </c>
      <c r="I162" s="575" t="s">
        <v>2999</v>
      </c>
      <c r="J162" s="575">
        <v>43605</v>
      </c>
      <c r="K162" s="578" t="s">
        <v>3872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6438</v>
      </c>
      <c r="C163" s="405" t="s">
        <v>2996</v>
      </c>
      <c r="D163" s="565" t="s">
        <v>6411</v>
      </c>
      <c r="E163" s="577">
        <v>14000</v>
      </c>
      <c r="F163" s="565" t="s">
        <v>3422</v>
      </c>
      <c r="G163" s="575" t="s">
        <v>2998</v>
      </c>
      <c r="H163" s="575" t="s">
        <v>38</v>
      </c>
      <c r="I163" s="575" t="s">
        <v>2999</v>
      </c>
      <c r="J163" s="575">
        <v>43564</v>
      </c>
      <c r="K163" s="578" t="s">
        <v>3876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6432</v>
      </c>
      <c r="C164" s="405" t="s">
        <v>2996</v>
      </c>
      <c r="D164" s="565" t="s">
        <v>6411</v>
      </c>
      <c r="E164" s="577">
        <v>7000</v>
      </c>
      <c r="F164" s="565" t="s">
        <v>3580</v>
      </c>
      <c r="G164" s="575" t="s">
        <v>2998</v>
      </c>
      <c r="H164" s="575" t="s">
        <v>38</v>
      </c>
      <c r="I164" s="575" t="s">
        <v>2999</v>
      </c>
      <c r="J164" s="575">
        <v>43717</v>
      </c>
      <c r="K164" s="578" t="s">
        <v>4255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6460</v>
      </c>
      <c r="C165" s="405" t="s">
        <v>34</v>
      </c>
      <c r="D165" s="565" t="s">
        <v>6411</v>
      </c>
      <c r="E165" s="577">
        <v>8000</v>
      </c>
      <c r="F165" s="565" t="s">
        <v>4926</v>
      </c>
      <c r="G165" s="565" t="s">
        <v>2998</v>
      </c>
      <c r="H165" s="565" t="s">
        <v>38</v>
      </c>
      <c r="I165" s="565" t="s">
        <v>2998</v>
      </c>
      <c r="J165" s="575">
        <v>44068</v>
      </c>
      <c r="K165" s="581" t="s">
        <v>3862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6433</v>
      </c>
      <c r="C166" s="405" t="s">
        <v>2996</v>
      </c>
      <c r="D166" s="565" t="s">
        <v>6411</v>
      </c>
      <c r="E166" s="577">
        <v>140000</v>
      </c>
      <c r="F166" s="565" t="s">
        <v>3518</v>
      </c>
      <c r="G166" s="575" t="s">
        <v>2998</v>
      </c>
      <c r="H166" s="575" t="s">
        <v>38</v>
      </c>
      <c r="I166" s="575" t="s">
        <v>2999</v>
      </c>
      <c r="J166" s="575">
        <v>43894</v>
      </c>
      <c r="K166" s="578" t="s">
        <v>3872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6470</v>
      </c>
      <c r="C167" s="405" t="s">
        <v>2996</v>
      </c>
      <c r="D167" s="565" t="s">
        <v>6411</v>
      </c>
      <c r="E167" s="577">
        <v>10000</v>
      </c>
      <c r="F167" s="565" t="s">
        <v>3446</v>
      </c>
      <c r="G167" s="575" t="s">
        <v>2998</v>
      </c>
      <c r="H167" s="575" t="s">
        <v>38</v>
      </c>
      <c r="I167" s="575" t="s">
        <v>3005</v>
      </c>
      <c r="J167" s="575">
        <v>43622</v>
      </c>
      <c r="K167" s="578" t="s">
        <v>3872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6422</v>
      </c>
      <c r="C168" s="405" t="s">
        <v>34</v>
      </c>
      <c r="D168" s="565" t="s">
        <v>6411</v>
      </c>
      <c r="E168" s="577">
        <v>130000</v>
      </c>
      <c r="F168" s="565" t="s">
        <v>4732</v>
      </c>
      <c r="G168" s="565" t="s">
        <v>2998</v>
      </c>
      <c r="H168" s="565" t="s">
        <v>38</v>
      </c>
      <c r="I168" s="565" t="s">
        <v>2998</v>
      </c>
      <c r="J168" s="575">
        <v>44252</v>
      </c>
      <c r="K168" s="581" t="s">
        <v>3872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6438</v>
      </c>
      <c r="C169" s="405" t="s">
        <v>2996</v>
      </c>
      <c r="D169" s="565" t="s">
        <v>6411</v>
      </c>
      <c r="E169" s="577">
        <v>12000</v>
      </c>
      <c r="F169" s="565" t="s">
        <v>3422</v>
      </c>
      <c r="G169" s="575" t="s">
        <v>2998</v>
      </c>
      <c r="H169" s="575" t="s">
        <v>38</v>
      </c>
      <c r="I169" s="575" t="s">
        <v>2999</v>
      </c>
      <c r="J169" s="575">
        <v>43564</v>
      </c>
      <c r="K169" s="578" t="s">
        <v>3876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6419</v>
      </c>
      <c r="C170" s="405" t="s">
        <v>2996</v>
      </c>
      <c r="D170" s="565" t="s">
        <v>6411</v>
      </c>
      <c r="E170" s="577">
        <v>34182</v>
      </c>
      <c r="F170" s="565" t="s">
        <v>3301</v>
      </c>
      <c r="G170" s="575" t="s">
        <v>2998</v>
      </c>
      <c r="H170" s="575" t="s">
        <v>38</v>
      </c>
      <c r="I170" s="575" t="s">
        <v>2999</v>
      </c>
      <c r="J170" s="575">
        <v>43605</v>
      </c>
      <c r="K170" s="578" t="s">
        <v>3872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6460</v>
      </c>
      <c r="C171" s="405" t="s">
        <v>34</v>
      </c>
      <c r="D171" s="565" t="s">
        <v>6411</v>
      </c>
      <c r="E171" s="577">
        <v>20000</v>
      </c>
      <c r="F171" s="565" t="s">
        <v>4926</v>
      </c>
      <c r="G171" s="565" t="s">
        <v>2998</v>
      </c>
      <c r="H171" s="565" t="s">
        <v>38</v>
      </c>
      <c r="I171" s="565" t="s">
        <v>2998</v>
      </c>
      <c r="J171" s="575">
        <v>44068</v>
      </c>
      <c r="K171" s="581" t="s">
        <v>3862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6444</v>
      </c>
      <c r="C172" s="405" t="s">
        <v>2996</v>
      </c>
      <c r="D172" s="565" t="s">
        <v>6411</v>
      </c>
      <c r="E172" s="577">
        <v>20000</v>
      </c>
      <c r="F172" s="565" t="s">
        <v>3528</v>
      </c>
      <c r="G172" s="575" t="s">
        <v>2998</v>
      </c>
      <c r="H172" s="575" t="s">
        <v>38</v>
      </c>
      <c r="I172" s="575" t="s">
        <v>2999</v>
      </c>
      <c r="J172" s="575">
        <v>43840</v>
      </c>
      <c r="K172" s="578" t="s">
        <v>3872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6435</v>
      </c>
      <c r="C173" s="405" t="s">
        <v>2996</v>
      </c>
      <c r="D173" s="565" t="s">
        <v>6411</v>
      </c>
      <c r="E173" s="577">
        <v>3000</v>
      </c>
      <c r="F173" s="565" t="s">
        <v>3060</v>
      </c>
      <c r="G173" s="575" t="s">
        <v>2998</v>
      </c>
      <c r="H173" s="575" t="s">
        <v>38</v>
      </c>
      <c r="I173" s="575" t="s">
        <v>2999</v>
      </c>
      <c r="J173" s="575">
        <v>43867</v>
      </c>
      <c r="K173" s="578" t="s">
        <v>3862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6417</v>
      </c>
      <c r="C174" s="405" t="s">
        <v>2996</v>
      </c>
      <c r="D174" s="565" t="s">
        <v>6411</v>
      </c>
      <c r="E174" s="577">
        <v>7000</v>
      </c>
      <c r="F174" s="565" t="s">
        <v>3264</v>
      </c>
      <c r="G174" s="575" t="s">
        <v>2998</v>
      </c>
      <c r="H174" s="575" t="s">
        <v>38</v>
      </c>
      <c r="I174" s="575" t="s">
        <v>2999</v>
      </c>
      <c r="J174" s="575">
        <v>43703</v>
      </c>
      <c r="K174" s="578" t="s">
        <v>4255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6448</v>
      </c>
      <c r="C175" s="405" t="s">
        <v>2996</v>
      </c>
      <c r="D175" s="565" t="s">
        <v>6411</v>
      </c>
      <c r="E175" s="577">
        <v>10000</v>
      </c>
      <c r="F175" s="565" t="s">
        <v>3364</v>
      </c>
      <c r="G175" s="575" t="s">
        <v>2998</v>
      </c>
      <c r="H175" s="575" t="s">
        <v>38</v>
      </c>
      <c r="I175" s="575" t="s">
        <v>2999</v>
      </c>
      <c r="J175" s="575">
        <v>43732</v>
      </c>
      <c r="K175" s="578" t="s">
        <v>4255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6471</v>
      </c>
      <c r="C176" s="565" t="s">
        <v>2996</v>
      </c>
      <c r="D176" s="565" t="s">
        <v>6407</v>
      </c>
      <c r="E176" s="577">
        <v>191544.71</v>
      </c>
      <c r="F176" s="565" t="s">
        <v>3600</v>
      </c>
      <c r="G176" s="575" t="s">
        <v>3063</v>
      </c>
      <c r="H176" s="575" t="s">
        <v>38</v>
      </c>
      <c r="I176" s="575" t="s">
        <v>3063</v>
      </c>
      <c r="J176" s="575">
        <v>43494</v>
      </c>
      <c r="K176" s="578" t="s">
        <v>3876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6472</v>
      </c>
      <c r="C177" s="405" t="s">
        <v>2996</v>
      </c>
      <c r="D177" s="565" t="s">
        <v>6411</v>
      </c>
      <c r="E177" s="577">
        <v>9600</v>
      </c>
      <c r="F177" s="565" t="s">
        <v>3435</v>
      </c>
      <c r="G177" s="575" t="s">
        <v>2998</v>
      </c>
      <c r="H177" s="575" t="s">
        <v>38</v>
      </c>
      <c r="I177" s="575" t="s">
        <v>2999</v>
      </c>
      <c r="J177" s="575">
        <v>43873</v>
      </c>
      <c r="K177" s="578" t="s">
        <v>3862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6419</v>
      </c>
      <c r="C178" s="405" t="s">
        <v>2996</v>
      </c>
      <c r="D178" s="565" t="s">
        <v>6411</v>
      </c>
      <c r="E178" s="577">
        <v>8000</v>
      </c>
      <c r="F178" s="565" t="s">
        <v>3301</v>
      </c>
      <c r="G178" s="575" t="s">
        <v>2998</v>
      </c>
      <c r="H178" s="575" t="s">
        <v>38</v>
      </c>
      <c r="I178" s="575" t="s">
        <v>2999</v>
      </c>
      <c r="J178" s="575">
        <v>43605</v>
      </c>
      <c r="K178" s="578" t="s">
        <v>3872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6410</v>
      </c>
      <c r="C179" s="405" t="s">
        <v>2996</v>
      </c>
      <c r="D179" s="565" t="s">
        <v>6411</v>
      </c>
      <c r="E179" s="577">
        <v>100000</v>
      </c>
      <c r="F179" s="565" t="s">
        <v>3541</v>
      </c>
      <c r="G179" s="575" t="s">
        <v>2998</v>
      </c>
      <c r="H179" s="575" t="s">
        <v>38</v>
      </c>
      <c r="I179" s="575" t="s">
        <v>2999</v>
      </c>
      <c r="J179" s="575">
        <v>43675</v>
      </c>
      <c r="K179" s="578" t="s">
        <v>4255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6443</v>
      </c>
      <c r="C180" s="405" t="s">
        <v>2996</v>
      </c>
      <c r="D180" s="565" t="s">
        <v>6411</v>
      </c>
      <c r="E180" s="577">
        <v>30000</v>
      </c>
      <c r="F180" s="565" t="s">
        <v>3237</v>
      </c>
      <c r="G180" s="575" t="s">
        <v>2998</v>
      </c>
      <c r="H180" s="575" t="s">
        <v>38</v>
      </c>
      <c r="I180" s="575" t="s">
        <v>2999</v>
      </c>
      <c r="J180" s="575">
        <v>43888</v>
      </c>
      <c r="K180" s="578" t="s">
        <v>3862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6419</v>
      </c>
      <c r="C181" s="405" t="s">
        <v>2996</v>
      </c>
      <c r="D181" s="565" t="s">
        <v>6411</v>
      </c>
      <c r="E181" s="577">
        <v>6000</v>
      </c>
      <c r="F181" s="565" t="s">
        <v>3301</v>
      </c>
      <c r="G181" s="575" t="s">
        <v>2998</v>
      </c>
      <c r="H181" s="575" t="s">
        <v>38</v>
      </c>
      <c r="I181" s="575" t="s">
        <v>2999</v>
      </c>
      <c r="J181" s="575">
        <v>43605</v>
      </c>
      <c r="K181" s="578" t="s">
        <v>3872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6425</v>
      </c>
      <c r="C182" s="405" t="s">
        <v>2996</v>
      </c>
      <c r="D182" s="565" t="s">
        <v>6411</v>
      </c>
      <c r="E182" s="577">
        <v>6000</v>
      </c>
      <c r="F182" s="565" t="s">
        <v>3309</v>
      </c>
      <c r="G182" s="575" t="s">
        <v>2998</v>
      </c>
      <c r="H182" s="575" t="s">
        <v>38</v>
      </c>
      <c r="I182" s="575" t="s">
        <v>3005</v>
      </c>
      <c r="J182" s="575">
        <v>43559</v>
      </c>
      <c r="K182" s="578" t="s">
        <v>4255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6417</v>
      </c>
      <c r="C183" s="405" t="s">
        <v>2996</v>
      </c>
      <c r="D183" s="565" t="s">
        <v>6411</v>
      </c>
      <c r="E183" s="577">
        <v>6300</v>
      </c>
      <c r="F183" s="565" t="s">
        <v>3264</v>
      </c>
      <c r="G183" s="575" t="s">
        <v>2998</v>
      </c>
      <c r="H183" s="575" t="s">
        <v>38</v>
      </c>
      <c r="I183" s="575" t="s">
        <v>2999</v>
      </c>
      <c r="J183" s="575">
        <v>43703</v>
      </c>
      <c r="K183" s="578" t="s">
        <v>4255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6417</v>
      </c>
      <c r="C184" s="405" t="s">
        <v>2996</v>
      </c>
      <c r="D184" s="565" t="s">
        <v>6411</v>
      </c>
      <c r="E184" s="577">
        <v>10000</v>
      </c>
      <c r="F184" s="565" t="s">
        <v>3264</v>
      </c>
      <c r="G184" s="575" t="s">
        <v>2998</v>
      </c>
      <c r="H184" s="575" t="s">
        <v>38</v>
      </c>
      <c r="I184" s="575" t="s">
        <v>2999</v>
      </c>
      <c r="J184" s="575">
        <v>43703</v>
      </c>
      <c r="K184" s="578" t="s">
        <v>4255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6460</v>
      </c>
      <c r="C185" s="405" t="s">
        <v>34</v>
      </c>
      <c r="D185" s="565" t="s">
        <v>6411</v>
      </c>
      <c r="E185" s="577">
        <v>5000</v>
      </c>
      <c r="F185" s="565" t="s">
        <v>4926</v>
      </c>
      <c r="G185" s="565" t="s">
        <v>2998</v>
      </c>
      <c r="H185" s="565" t="s">
        <v>38</v>
      </c>
      <c r="I185" s="565" t="s">
        <v>2998</v>
      </c>
      <c r="J185" s="575">
        <v>44068</v>
      </c>
      <c r="K185" s="581" t="s">
        <v>3862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6473</v>
      </c>
      <c r="C186" s="405" t="s">
        <v>2996</v>
      </c>
      <c r="D186" s="565" t="s">
        <v>6411</v>
      </c>
      <c r="E186" s="577">
        <v>10000</v>
      </c>
      <c r="F186" s="565" t="s">
        <v>3270</v>
      </c>
      <c r="G186" s="575" t="s">
        <v>2998</v>
      </c>
      <c r="H186" s="575" t="s">
        <v>38</v>
      </c>
      <c r="I186" s="575" t="s">
        <v>2999</v>
      </c>
      <c r="J186" s="575">
        <v>43875</v>
      </c>
      <c r="K186" s="578" t="s">
        <v>3872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6470</v>
      </c>
      <c r="C187" s="405" t="s">
        <v>2996</v>
      </c>
      <c r="D187" s="565" t="s">
        <v>6411</v>
      </c>
      <c r="E187" s="577">
        <v>20000</v>
      </c>
      <c r="F187" s="565" t="s">
        <v>3446</v>
      </c>
      <c r="G187" s="575" t="s">
        <v>2998</v>
      </c>
      <c r="H187" s="575" t="s">
        <v>38</v>
      </c>
      <c r="I187" s="575" t="s">
        <v>3005</v>
      </c>
      <c r="J187" s="575">
        <v>43622</v>
      </c>
      <c r="K187" s="578" t="s">
        <v>3872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3699</v>
      </c>
      <c r="C188" s="405" t="s">
        <v>142</v>
      </c>
      <c r="D188" s="565" t="s">
        <v>6411</v>
      </c>
      <c r="E188" s="577">
        <v>30000</v>
      </c>
      <c r="F188" s="565" t="s">
        <v>3698</v>
      </c>
      <c r="G188" s="575" t="s">
        <v>19</v>
      </c>
      <c r="H188" s="575" t="s">
        <v>38</v>
      </c>
      <c r="I188" s="575" t="s">
        <v>19</v>
      </c>
      <c r="J188" s="575">
        <v>44062</v>
      </c>
      <c r="K188" s="578" t="s">
        <v>3862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3760</v>
      </c>
      <c r="C189" s="405" t="s">
        <v>142</v>
      </c>
      <c r="D189" s="565" t="s">
        <v>6411</v>
      </c>
      <c r="E189" s="577">
        <v>28000</v>
      </c>
      <c r="F189" s="565" t="s">
        <v>3759</v>
      </c>
      <c r="G189" s="575" t="s">
        <v>19</v>
      </c>
      <c r="H189" s="575" t="s">
        <v>38</v>
      </c>
      <c r="I189" s="575" t="s">
        <v>3146</v>
      </c>
      <c r="J189" s="575">
        <v>43635</v>
      </c>
      <c r="K189" s="578" t="s">
        <v>4255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6424</v>
      </c>
      <c r="C190" s="405" t="s">
        <v>2996</v>
      </c>
      <c r="D190" s="565" t="s">
        <v>6411</v>
      </c>
      <c r="E190" s="577">
        <v>1800000</v>
      </c>
      <c r="F190" s="565" t="s">
        <v>3327</v>
      </c>
      <c r="G190" s="575" t="s">
        <v>2998</v>
      </c>
      <c r="H190" s="575" t="s">
        <v>38</v>
      </c>
      <c r="I190" s="575" t="s">
        <v>3005</v>
      </c>
      <c r="J190" s="575">
        <v>43664</v>
      </c>
      <c r="K190" s="578" t="s">
        <v>4255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6419</v>
      </c>
      <c r="C191" s="405" t="s">
        <v>2996</v>
      </c>
      <c r="D191" s="565" t="s">
        <v>6411</v>
      </c>
      <c r="E191" s="577">
        <v>15000</v>
      </c>
      <c r="F191" s="565" t="s">
        <v>3301</v>
      </c>
      <c r="G191" s="575" t="s">
        <v>2998</v>
      </c>
      <c r="H191" s="575" t="s">
        <v>38</v>
      </c>
      <c r="I191" s="575" t="s">
        <v>2999</v>
      </c>
      <c r="J191" s="575">
        <v>43605</v>
      </c>
      <c r="K191" s="578" t="s">
        <v>3872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6432</v>
      </c>
      <c r="C192" s="405" t="s">
        <v>2996</v>
      </c>
      <c r="D192" s="565" t="s">
        <v>6411</v>
      </c>
      <c r="E192" s="577">
        <v>7000</v>
      </c>
      <c r="F192" s="565" t="s">
        <v>3580</v>
      </c>
      <c r="G192" s="575" t="s">
        <v>2998</v>
      </c>
      <c r="H192" s="575" t="s">
        <v>38</v>
      </c>
      <c r="I192" s="575" t="s">
        <v>2999</v>
      </c>
      <c r="J192" s="575">
        <v>43717</v>
      </c>
      <c r="K192" s="578" t="s">
        <v>4255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6443</v>
      </c>
      <c r="C193" s="405" t="s">
        <v>2996</v>
      </c>
      <c r="D193" s="565" t="s">
        <v>6411</v>
      </c>
      <c r="E193" s="577">
        <v>90562.43</v>
      </c>
      <c r="F193" s="565" t="s">
        <v>3237</v>
      </c>
      <c r="G193" s="575" t="s">
        <v>2998</v>
      </c>
      <c r="H193" s="575" t="s">
        <v>38</v>
      </c>
      <c r="I193" s="575" t="s">
        <v>2999</v>
      </c>
      <c r="J193" s="575">
        <v>43888</v>
      </c>
      <c r="K193" s="578" t="s">
        <v>3862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6413</v>
      </c>
      <c r="C194" s="405" t="s">
        <v>34</v>
      </c>
      <c r="D194" s="565" t="s">
        <v>6411</v>
      </c>
      <c r="E194" s="577">
        <v>45400</v>
      </c>
      <c r="F194" s="565" t="s">
        <v>5115</v>
      </c>
      <c r="G194" s="565" t="s">
        <v>2998</v>
      </c>
      <c r="H194" s="565" t="s">
        <v>38</v>
      </c>
      <c r="I194" s="565" t="s">
        <v>2998</v>
      </c>
      <c r="J194" s="575">
        <v>43749</v>
      </c>
      <c r="K194" s="581" t="s">
        <v>4255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6418</v>
      </c>
      <c r="C195" s="405" t="s">
        <v>2996</v>
      </c>
      <c r="D195" s="565" t="s">
        <v>6411</v>
      </c>
      <c r="E195" s="577">
        <v>10000</v>
      </c>
      <c r="F195" s="565" t="s">
        <v>3628</v>
      </c>
      <c r="G195" s="575" t="s">
        <v>2998</v>
      </c>
      <c r="H195" s="575" t="s">
        <v>38</v>
      </c>
      <c r="I195" s="575" t="s">
        <v>2999</v>
      </c>
      <c r="J195" s="575">
        <v>43567</v>
      </c>
      <c r="K195" s="578" t="s">
        <v>3862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6474</v>
      </c>
      <c r="C196" s="405" t="s">
        <v>34</v>
      </c>
      <c r="D196" s="565" t="s">
        <v>6411</v>
      </c>
      <c r="E196" s="577">
        <v>20000</v>
      </c>
      <c r="F196" s="565" t="s">
        <v>4681</v>
      </c>
      <c r="G196" s="565" t="s">
        <v>2998</v>
      </c>
      <c r="H196" s="565" t="s">
        <v>38</v>
      </c>
      <c r="I196" s="565" t="s">
        <v>2998</v>
      </c>
      <c r="J196" s="575">
        <v>43717</v>
      </c>
      <c r="K196" s="581" t="s">
        <v>4255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6461</v>
      </c>
      <c r="C197" s="405" t="s">
        <v>2996</v>
      </c>
      <c r="D197" s="565" t="s">
        <v>6411</v>
      </c>
      <c r="E197" s="577">
        <v>50000</v>
      </c>
      <c r="F197" s="565" t="s">
        <v>3567</v>
      </c>
      <c r="G197" s="575" t="s">
        <v>2998</v>
      </c>
      <c r="H197" s="575" t="s">
        <v>38</v>
      </c>
      <c r="I197" s="575" t="s">
        <v>2999</v>
      </c>
      <c r="J197" s="575">
        <v>44041</v>
      </c>
      <c r="K197" s="578" t="s">
        <v>3862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3765</v>
      </c>
      <c r="C198" s="405" t="s">
        <v>142</v>
      </c>
      <c r="D198" s="565" t="s">
        <v>6411</v>
      </c>
      <c r="E198" s="577">
        <v>6000</v>
      </c>
      <c r="F198" s="565" t="s">
        <v>3764</v>
      </c>
      <c r="G198" s="575" t="s">
        <v>19</v>
      </c>
      <c r="H198" s="575" t="s">
        <v>38</v>
      </c>
      <c r="I198" s="575" t="s">
        <v>2587</v>
      </c>
      <c r="J198" s="575">
        <v>43797</v>
      </c>
      <c r="K198" s="578" t="s">
        <v>3872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6460</v>
      </c>
      <c r="C199" s="405" t="s">
        <v>34</v>
      </c>
      <c r="D199" s="565" t="s">
        <v>6411</v>
      </c>
      <c r="E199" s="577">
        <v>20000</v>
      </c>
      <c r="F199" s="565" t="s">
        <v>4926</v>
      </c>
      <c r="G199" s="565" t="s">
        <v>2998</v>
      </c>
      <c r="H199" s="565" t="s">
        <v>38</v>
      </c>
      <c r="I199" s="565" t="s">
        <v>2998</v>
      </c>
      <c r="J199" s="575">
        <v>44068</v>
      </c>
      <c r="K199" s="581" t="s">
        <v>3862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6444</v>
      </c>
      <c r="C200" s="565" t="s">
        <v>2996</v>
      </c>
      <c r="D200" s="565" t="s">
        <v>6407</v>
      </c>
      <c r="E200" s="577">
        <v>90562.43</v>
      </c>
      <c r="F200" s="565" t="s">
        <v>3528</v>
      </c>
      <c r="G200" s="575" t="s">
        <v>2998</v>
      </c>
      <c r="H200" s="575" t="s">
        <v>38</v>
      </c>
      <c r="I200" s="575" t="s">
        <v>2999</v>
      </c>
      <c r="J200" s="575">
        <v>43840</v>
      </c>
      <c r="K200" s="578" t="s">
        <v>3872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6444</v>
      </c>
      <c r="C201" s="405" t="s">
        <v>2996</v>
      </c>
      <c r="D201" s="565" t="s">
        <v>6411</v>
      </c>
      <c r="E201" s="583">
        <v>30000</v>
      </c>
      <c r="F201" s="565" t="s">
        <v>3528</v>
      </c>
      <c r="G201" s="575" t="s">
        <v>2998</v>
      </c>
      <c r="H201" s="575" t="s">
        <v>38</v>
      </c>
      <c r="I201" s="575" t="s">
        <v>2999</v>
      </c>
      <c r="J201" s="575">
        <v>43840</v>
      </c>
      <c r="K201" s="578" t="s">
        <v>3872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6419</v>
      </c>
      <c r="C202" s="405" t="s">
        <v>2996</v>
      </c>
      <c r="D202" s="565" t="s">
        <v>6411</v>
      </c>
      <c r="E202" s="577">
        <v>7000</v>
      </c>
      <c r="F202" s="565" t="s">
        <v>3301</v>
      </c>
      <c r="G202" s="575" t="s">
        <v>2998</v>
      </c>
      <c r="H202" s="575" t="s">
        <v>38</v>
      </c>
      <c r="I202" s="575" t="s">
        <v>2999</v>
      </c>
      <c r="J202" s="575">
        <v>43605</v>
      </c>
      <c r="K202" s="578" t="s">
        <v>3872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6417</v>
      </c>
      <c r="C203" s="405" t="s">
        <v>2996</v>
      </c>
      <c r="D203" s="565" t="s">
        <v>6411</v>
      </c>
      <c r="E203" s="577">
        <v>112433.37</v>
      </c>
      <c r="F203" s="565" t="s">
        <v>3264</v>
      </c>
      <c r="G203" s="575" t="s">
        <v>2998</v>
      </c>
      <c r="H203" s="575" t="s">
        <v>38</v>
      </c>
      <c r="I203" s="575" t="s">
        <v>2999</v>
      </c>
      <c r="J203" s="575">
        <v>43703</v>
      </c>
      <c r="K203" s="578" t="s">
        <v>4255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6460</v>
      </c>
      <c r="C204" s="405" t="s">
        <v>34</v>
      </c>
      <c r="D204" s="565" t="s">
        <v>6411</v>
      </c>
      <c r="E204" s="577">
        <v>286876.15999999997</v>
      </c>
      <c r="F204" s="565" t="s">
        <v>4926</v>
      </c>
      <c r="G204" s="565" t="s">
        <v>2998</v>
      </c>
      <c r="H204" s="565" t="s">
        <v>38</v>
      </c>
      <c r="I204" s="565" t="s">
        <v>2998</v>
      </c>
      <c r="J204" s="575">
        <v>44068</v>
      </c>
      <c r="K204" s="581" t="s">
        <v>3862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6418</v>
      </c>
      <c r="C205" s="405" t="s">
        <v>2996</v>
      </c>
      <c r="D205" s="565" t="s">
        <v>6411</v>
      </c>
      <c r="E205" s="577">
        <v>34941.81</v>
      </c>
      <c r="F205" s="565" t="s">
        <v>3628</v>
      </c>
      <c r="G205" s="575" t="s">
        <v>2998</v>
      </c>
      <c r="H205" s="575" t="s">
        <v>38</v>
      </c>
      <c r="I205" s="575" t="s">
        <v>2999</v>
      </c>
      <c r="J205" s="575">
        <v>43567</v>
      </c>
      <c r="K205" s="578" t="s">
        <v>3862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6410</v>
      </c>
      <c r="C206" s="405" t="s">
        <v>2996</v>
      </c>
      <c r="D206" s="565" t="s">
        <v>6411</v>
      </c>
      <c r="E206" s="577">
        <v>130950.51000000001</v>
      </c>
      <c r="F206" s="565" t="s">
        <v>3541</v>
      </c>
      <c r="G206" s="575" t="s">
        <v>2998</v>
      </c>
      <c r="H206" s="575" t="s">
        <v>38</v>
      </c>
      <c r="I206" s="575" t="s">
        <v>2999</v>
      </c>
      <c r="J206" s="575">
        <v>43675</v>
      </c>
      <c r="K206" s="578" t="s">
        <v>4255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6432</v>
      </c>
      <c r="C207" s="405" t="s">
        <v>2996</v>
      </c>
      <c r="D207" s="565" t="s">
        <v>6411</v>
      </c>
      <c r="E207" s="577">
        <v>10000</v>
      </c>
      <c r="F207" s="565" t="s">
        <v>3580</v>
      </c>
      <c r="G207" s="575" t="s">
        <v>2998</v>
      </c>
      <c r="H207" s="575" t="s">
        <v>38</v>
      </c>
      <c r="I207" s="575" t="s">
        <v>2999</v>
      </c>
      <c r="J207" s="575">
        <v>43717</v>
      </c>
      <c r="K207" s="578" t="s">
        <v>4255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6443</v>
      </c>
      <c r="C208" s="405" t="s">
        <v>2996</v>
      </c>
      <c r="D208" s="565" t="s">
        <v>6411</v>
      </c>
      <c r="E208" s="577">
        <v>5500</v>
      </c>
      <c r="F208" s="565" t="s">
        <v>3237</v>
      </c>
      <c r="G208" s="575" t="s">
        <v>2998</v>
      </c>
      <c r="H208" s="575" t="s">
        <v>38</v>
      </c>
      <c r="I208" s="575" t="s">
        <v>2999</v>
      </c>
      <c r="J208" s="575">
        <v>43888</v>
      </c>
      <c r="K208" s="578" t="s">
        <v>3862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6425</v>
      </c>
      <c r="C209" s="405" t="s">
        <v>2996</v>
      </c>
      <c r="D209" s="565" t="s">
        <v>6411</v>
      </c>
      <c r="E209" s="577">
        <v>35000</v>
      </c>
      <c r="F209" s="565" t="s">
        <v>3309</v>
      </c>
      <c r="G209" s="575" t="s">
        <v>2998</v>
      </c>
      <c r="H209" s="575" t="s">
        <v>38</v>
      </c>
      <c r="I209" s="575" t="s">
        <v>3005</v>
      </c>
      <c r="J209" s="575">
        <v>43559</v>
      </c>
      <c r="K209" s="578" t="s">
        <v>4255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6475</v>
      </c>
      <c r="C210" s="405" t="s">
        <v>2996</v>
      </c>
      <c r="D210" s="565" t="s">
        <v>6411</v>
      </c>
      <c r="E210" s="577">
        <v>100000</v>
      </c>
      <c r="F210" s="565" t="s">
        <v>3448</v>
      </c>
      <c r="G210" s="575" t="s">
        <v>2998</v>
      </c>
      <c r="H210" s="575" t="s">
        <v>38</v>
      </c>
      <c r="I210" s="575" t="s">
        <v>2999</v>
      </c>
      <c r="J210" s="575">
        <v>43922</v>
      </c>
      <c r="K210" s="578" t="s">
        <v>3872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6475</v>
      </c>
      <c r="C211" s="405" t="s">
        <v>2996</v>
      </c>
      <c r="D211" s="565" t="s">
        <v>6411</v>
      </c>
      <c r="E211" s="577">
        <v>32772.800000000003</v>
      </c>
      <c r="F211" s="565" t="s">
        <v>3448</v>
      </c>
      <c r="G211" s="575" t="s">
        <v>2998</v>
      </c>
      <c r="H211" s="575" t="s">
        <v>38</v>
      </c>
      <c r="I211" s="575" t="s">
        <v>2999</v>
      </c>
      <c r="J211" s="575">
        <v>43922</v>
      </c>
      <c r="K211" s="578" t="s">
        <v>3872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6475</v>
      </c>
      <c r="C212" s="405" t="s">
        <v>2996</v>
      </c>
      <c r="D212" s="565" t="s">
        <v>6411</v>
      </c>
      <c r="E212" s="577">
        <v>13100.45</v>
      </c>
      <c r="F212" s="565" t="s">
        <v>3448</v>
      </c>
      <c r="G212" s="575" t="s">
        <v>2998</v>
      </c>
      <c r="H212" s="575" t="s">
        <v>38</v>
      </c>
      <c r="I212" s="575" t="s">
        <v>2999</v>
      </c>
      <c r="J212" s="575">
        <v>43922</v>
      </c>
      <c r="K212" s="578" t="s">
        <v>3872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6475</v>
      </c>
      <c r="C213" s="405" t="s">
        <v>2996</v>
      </c>
      <c r="D213" s="565" t="s">
        <v>6411</v>
      </c>
      <c r="E213" s="577">
        <v>40379.75</v>
      </c>
      <c r="F213" s="565" t="s">
        <v>3448</v>
      </c>
      <c r="G213" s="575" t="s">
        <v>2998</v>
      </c>
      <c r="H213" s="575" t="s">
        <v>38</v>
      </c>
      <c r="I213" s="575" t="s">
        <v>2999</v>
      </c>
      <c r="J213" s="575">
        <v>43922</v>
      </c>
      <c r="K213" s="578" t="s">
        <v>3872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6417</v>
      </c>
      <c r="C214" s="405" t="s">
        <v>2996</v>
      </c>
      <c r="D214" s="565" t="s">
        <v>6411</v>
      </c>
      <c r="E214" s="577">
        <v>8747</v>
      </c>
      <c r="F214" s="565" t="s">
        <v>3264</v>
      </c>
      <c r="G214" s="575" t="s">
        <v>2998</v>
      </c>
      <c r="H214" s="575" t="s">
        <v>38</v>
      </c>
      <c r="I214" s="575" t="s">
        <v>2999</v>
      </c>
      <c r="J214" s="575">
        <v>43703</v>
      </c>
      <c r="K214" s="578" t="s">
        <v>4255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6417</v>
      </c>
      <c r="C215" s="405" t="s">
        <v>2996</v>
      </c>
      <c r="D215" s="565" t="s">
        <v>6411</v>
      </c>
      <c r="E215" s="577">
        <v>10000</v>
      </c>
      <c r="F215" s="565" t="s">
        <v>3264</v>
      </c>
      <c r="G215" s="575" t="s">
        <v>2998</v>
      </c>
      <c r="H215" s="575" t="s">
        <v>38</v>
      </c>
      <c r="I215" s="575" t="s">
        <v>2999</v>
      </c>
      <c r="J215" s="575">
        <v>43703</v>
      </c>
      <c r="K215" s="578" t="s">
        <v>4255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6476</v>
      </c>
      <c r="C216" s="405" t="s">
        <v>2996</v>
      </c>
      <c r="D216" s="565" t="s">
        <v>6411</v>
      </c>
      <c r="E216" s="577">
        <v>20000</v>
      </c>
      <c r="F216" s="565" t="s">
        <v>3241</v>
      </c>
      <c r="G216" s="575" t="s">
        <v>2998</v>
      </c>
      <c r="H216" s="575" t="s">
        <v>38</v>
      </c>
      <c r="I216" s="575" t="s">
        <v>3005</v>
      </c>
      <c r="J216" s="575">
        <v>43531</v>
      </c>
      <c r="K216" s="578" t="s">
        <v>3876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6476</v>
      </c>
      <c r="C217" s="405" t="s">
        <v>2996</v>
      </c>
      <c r="D217" s="565" t="s">
        <v>6411</v>
      </c>
      <c r="E217" s="577">
        <v>20000</v>
      </c>
      <c r="F217" s="565" t="s">
        <v>3241</v>
      </c>
      <c r="G217" s="575" t="s">
        <v>2998</v>
      </c>
      <c r="H217" s="575" t="s">
        <v>38</v>
      </c>
      <c r="I217" s="575" t="s">
        <v>3005</v>
      </c>
      <c r="J217" s="575">
        <v>43531</v>
      </c>
      <c r="K217" s="578" t="s">
        <v>3876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3765</v>
      </c>
      <c r="C218" s="405" t="s">
        <v>142</v>
      </c>
      <c r="D218" s="565" t="s">
        <v>6411</v>
      </c>
      <c r="E218" s="577">
        <v>28000</v>
      </c>
      <c r="F218" s="565" t="s">
        <v>3764</v>
      </c>
      <c r="G218" s="575" t="s">
        <v>19</v>
      </c>
      <c r="H218" s="575" t="s">
        <v>38</v>
      </c>
      <c r="I218" s="575" t="s">
        <v>2587</v>
      </c>
      <c r="J218" s="575">
        <v>43797</v>
      </c>
      <c r="K218" s="578" t="s">
        <v>3872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3765</v>
      </c>
      <c r="C219" s="405" t="s">
        <v>142</v>
      </c>
      <c r="D219" s="565" t="s">
        <v>6411</v>
      </c>
      <c r="E219" s="577">
        <v>25000</v>
      </c>
      <c r="F219" s="565" t="s">
        <v>3764</v>
      </c>
      <c r="G219" s="575" t="s">
        <v>19</v>
      </c>
      <c r="H219" s="575" t="s">
        <v>38</v>
      </c>
      <c r="I219" s="575" t="s">
        <v>2587</v>
      </c>
      <c r="J219" s="575">
        <v>43797</v>
      </c>
      <c r="K219" s="578" t="s">
        <v>3872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3765</v>
      </c>
      <c r="C220" s="405" t="s">
        <v>142</v>
      </c>
      <c r="D220" s="565" t="s">
        <v>6411</v>
      </c>
      <c r="E220" s="577">
        <v>43000</v>
      </c>
      <c r="F220" s="565" t="s">
        <v>3764</v>
      </c>
      <c r="G220" s="575" t="s">
        <v>19</v>
      </c>
      <c r="H220" s="575" t="s">
        <v>38</v>
      </c>
      <c r="I220" s="575" t="s">
        <v>2587</v>
      </c>
      <c r="J220" s="575">
        <v>43797</v>
      </c>
      <c r="K220" s="578" t="s">
        <v>3872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3765</v>
      </c>
      <c r="C221" s="405" t="s">
        <v>142</v>
      </c>
      <c r="D221" s="565" t="s">
        <v>6411</v>
      </c>
      <c r="E221" s="577">
        <v>200000</v>
      </c>
      <c r="F221" s="565" t="s">
        <v>3764</v>
      </c>
      <c r="G221" s="575" t="s">
        <v>19</v>
      </c>
      <c r="H221" s="575" t="s">
        <v>38</v>
      </c>
      <c r="I221" s="575" t="s">
        <v>2587</v>
      </c>
      <c r="J221" s="575">
        <v>43797</v>
      </c>
      <c r="K221" s="578" t="s">
        <v>3872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6425</v>
      </c>
      <c r="C222" s="405" t="s">
        <v>2996</v>
      </c>
      <c r="D222" s="565" t="s">
        <v>6411</v>
      </c>
      <c r="E222" s="577">
        <v>25000</v>
      </c>
      <c r="F222" s="565" t="s">
        <v>3309</v>
      </c>
      <c r="G222" s="575" t="s">
        <v>2998</v>
      </c>
      <c r="H222" s="575" t="s">
        <v>38</v>
      </c>
      <c r="I222" s="575" t="s">
        <v>3005</v>
      </c>
      <c r="J222" s="575">
        <v>43559</v>
      </c>
      <c r="K222" s="578" t="s">
        <v>4255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6438</v>
      </c>
      <c r="C223" s="405" t="s">
        <v>2996</v>
      </c>
      <c r="D223" s="565" t="s">
        <v>6411</v>
      </c>
      <c r="E223" s="577">
        <v>14000</v>
      </c>
      <c r="F223" s="565" t="s">
        <v>3422</v>
      </c>
      <c r="G223" s="575" t="s">
        <v>2998</v>
      </c>
      <c r="H223" s="575" t="s">
        <v>38</v>
      </c>
      <c r="I223" s="575" t="s">
        <v>2999</v>
      </c>
      <c r="J223" s="575">
        <v>43564</v>
      </c>
      <c r="K223" s="578" t="s">
        <v>3876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6413</v>
      </c>
      <c r="C224" s="405" t="s">
        <v>34</v>
      </c>
      <c r="D224" s="565" t="s">
        <v>6411</v>
      </c>
      <c r="E224" s="577">
        <v>153000</v>
      </c>
      <c r="F224" s="565" t="s">
        <v>5115</v>
      </c>
      <c r="G224" s="565" t="s">
        <v>2998</v>
      </c>
      <c r="H224" s="565" t="s">
        <v>38</v>
      </c>
      <c r="I224" s="565" t="s">
        <v>2998</v>
      </c>
      <c r="J224" s="575">
        <v>43749</v>
      </c>
      <c r="K224" s="581" t="s">
        <v>4255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6477</v>
      </c>
      <c r="C225" s="565" t="s">
        <v>2996</v>
      </c>
      <c r="D225" s="565" t="s">
        <v>6407</v>
      </c>
      <c r="E225" s="577">
        <v>268845.87</v>
      </c>
      <c r="F225" s="565" t="s">
        <v>3062</v>
      </c>
      <c r="G225" s="575" t="s">
        <v>3063</v>
      </c>
      <c r="H225" s="575" t="s">
        <v>38</v>
      </c>
      <c r="I225" s="575" t="s">
        <v>3063</v>
      </c>
      <c r="J225" s="575">
        <v>43563</v>
      </c>
      <c r="K225" s="578" t="s">
        <v>3876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6463</v>
      </c>
      <c r="C226" s="405" t="s">
        <v>2996</v>
      </c>
      <c r="D226" s="565" t="s">
        <v>6411</v>
      </c>
      <c r="E226" s="577">
        <v>7000</v>
      </c>
      <c r="F226" s="565" t="s">
        <v>3339</v>
      </c>
      <c r="G226" s="575" t="s">
        <v>2998</v>
      </c>
      <c r="H226" s="575" t="s">
        <v>38</v>
      </c>
      <c r="I226" s="575" t="s">
        <v>2999</v>
      </c>
      <c r="J226" s="575">
        <v>43711</v>
      </c>
      <c r="K226" s="578" t="s">
        <v>4255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6419</v>
      </c>
      <c r="C227" s="405" t="s">
        <v>2996</v>
      </c>
      <c r="D227" s="565" t="s">
        <v>6411</v>
      </c>
      <c r="E227" s="577">
        <v>25000</v>
      </c>
      <c r="F227" s="565" t="s">
        <v>3301</v>
      </c>
      <c r="G227" s="575" t="s">
        <v>2998</v>
      </c>
      <c r="H227" s="575" t="s">
        <v>38</v>
      </c>
      <c r="I227" s="575" t="s">
        <v>2999</v>
      </c>
      <c r="J227" s="575">
        <v>43605</v>
      </c>
      <c r="K227" s="578" t="s">
        <v>3872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6460</v>
      </c>
      <c r="C228" s="405" t="s">
        <v>34</v>
      </c>
      <c r="D228" s="565" t="s">
        <v>6411</v>
      </c>
      <c r="E228" s="577">
        <v>19000</v>
      </c>
      <c r="F228" s="565" t="s">
        <v>4926</v>
      </c>
      <c r="G228" s="565" t="s">
        <v>2998</v>
      </c>
      <c r="H228" s="565" t="s">
        <v>38</v>
      </c>
      <c r="I228" s="565" t="s">
        <v>2998</v>
      </c>
      <c r="J228" s="575">
        <v>44068</v>
      </c>
      <c r="K228" s="581" t="s">
        <v>3862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6417</v>
      </c>
      <c r="C229" s="405" t="s">
        <v>2996</v>
      </c>
      <c r="D229" s="565" t="s">
        <v>6411</v>
      </c>
      <c r="E229" s="577">
        <v>6500</v>
      </c>
      <c r="F229" s="565" t="s">
        <v>3264</v>
      </c>
      <c r="G229" s="575" t="s">
        <v>2998</v>
      </c>
      <c r="H229" s="575" t="s">
        <v>38</v>
      </c>
      <c r="I229" s="575" t="s">
        <v>2999</v>
      </c>
      <c r="J229" s="575">
        <v>43703</v>
      </c>
      <c r="K229" s="578" t="s">
        <v>4255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6438</v>
      </c>
      <c r="C230" s="405" t="s">
        <v>2996</v>
      </c>
      <c r="D230" s="565" t="s">
        <v>6411</v>
      </c>
      <c r="E230" s="577">
        <v>2000</v>
      </c>
      <c r="F230" s="565" t="s">
        <v>3422</v>
      </c>
      <c r="G230" s="575" t="s">
        <v>2998</v>
      </c>
      <c r="H230" s="575" t="s">
        <v>38</v>
      </c>
      <c r="I230" s="575" t="s">
        <v>2999</v>
      </c>
      <c r="J230" s="575">
        <v>43564</v>
      </c>
      <c r="K230" s="578" t="s">
        <v>3876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6419</v>
      </c>
      <c r="C231" s="405" t="s">
        <v>2996</v>
      </c>
      <c r="D231" s="565" t="s">
        <v>6411</v>
      </c>
      <c r="E231" s="577">
        <v>40000</v>
      </c>
      <c r="F231" s="565" t="s">
        <v>3301</v>
      </c>
      <c r="G231" s="575" t="s">
        <v>2998</v>
      </c>
      <c r="H231" s="575" t="s">
        <v>38</v>
      </c>
      <c r="I231" s="575" t="s">
        <v>2999</v>
      </c>
      <c r="J231" s="575">
        <v>43605</v>
      </c>
      <c r="K231" s="578" t="s">
        <v>3872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6435</v>
      </c>
      <c r="C232" s="405" t="s">
        <v>2996</v>
      </c>
      <c r="D232" s="565" t="s">
        <v>6411</v>
      </c>
      <c r="E232" s="577">
        <v>271260.25</v>
      </c>
      <c r="F232" s="565" t="s">
        <v>3060</v>
      </c>
      <c r="G232" s="575" t="s">
        <v>2998</v>
      </c>
      <c r="H232" s="575" t="s">
        <v>38</v>
      </c>
      <c r="I232" s="575" t="s">
        <v>2999</v>
      </c>
      <c r="J232" s="575">
        <v>43867</v>
      </c>
      <c r="K232" s="578" t="s">
        <v>3862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6478</v>
      </c>
      <c r="C233" s="405" t="s">
        <v>2996</v>
      </c>
      <c r="D233" s="565" t="s">
        <v>6411</v>
      </c>
      <c r="E233" s="588">
        <v>40000</v>
      </c>
      <c r="F233" s="565" t="s">
        <v>927</v>
      </c>
      <c r="G233" s="575" t="s">
        <v>19</v>
      </c>
      <c r="H233" s="575" t="s">
        <v>20</v>
      </c>
      <c r="I233" s="575" t="s">
        <v>290</v>
      </c>
      <c r="J233" s="575">
        <v>44321</v>
      </c>
      <c r="K233" s="578" t="s">
        <v>3862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6479</v>
      </c>
      <c r="C234" s="405" t="s">
        <v>2996</v>
      </c>
      <c r="D234" s="565" t="s">
        <v>6411</v>
      </c>
      <c r="E234" s="588">
        <v>10000</v>
      </c>
      <c r="F234" s="565" t="s">
        <v>3330</v>
      </c>
      <c r="G234" s="575" t="s">
        <v>19</v>
      </c>
      <c r="H234" s="575" t="s">
        <v>20</v>
      </c>
      <c r="I234" s="575" t="s">
        <v>290</v>
      </c>
      <c r="J234" s="575">
        <v>44295</v>
      </c>
      <c r="K234" s="578" t="s">
        <v>3869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6480</v>
      </c>
      <c r="C235" s="405" t="s">
        <v>2996</v>
      </c>
      <c r="D235" s="565" t="s">
        <v>1002</v>
      </c>
      <c r="E235" s="589">
        <v>459854.95</v>
      </c>
      <c r="F235" s="565" t="s">
        <v>3238</v>
      </c>
      <c r="G235" s="575" t="s">
        <v>19</v>
      </c>
      <c r="H235" s="575" t="s">
        <v>20</v>
      </c>
      <c r="I235" s="575" t="s">
        <v>290</v>
      </c>
      <c r="J235" s="575">
        <v>44272</v>
      </c>
      <c r="K235" s="578" t="s">
        <v>6481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6482</v>
      </c>
      <c r="C236" s="405" t="s">
        <v>34</v>
      </c>
      <c r="D236" s="565" t="s">
        <v>6411</v>
      </c>
      <c r="E236" s="588">
        <v>10000</v>
      </c>
      <c r="F236" s="565" t="s">
        <v>4440</v>
      </c>
      <c r="G236" s="565" t="s">
        <v>110</v>
      </c>
      <c r="H236" s="565" t="s">
        <v>38</v>
      </c>
      <c r="I236" s="565" t="s">
        <v>3929</v>
      </c>
      <c r="J236" s="575">
        <v>44263</v>
      </c>
      <c r="K236" s="581" t="s">
        <v>3862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6483</v>
      </c>
      <c r="C237" s="405" t="s">
        <v>2996</v>
      </c>
      <c r="D237" s="565" t="s">
        <v>6411</v>
      </c>
      <c r="E237" s="588">
        <v>200000</v>
      </c>
      <c r="F237" s="565" t="s">
        <v>3359</v>
      </c>
      <c r="G237" s="575" t="s">
        <v>19</v>
      </c>
      <c r="H237" s="575" t="s">
        <v>20</v>
      </c>
      <c r="I237" s="575" t="s">
        <v>290</v>
      </c>
      <c r="J237" s="575">
        <v>44319</v>
      </c>
      <c r="K237" s="578" t="s">
        <v>3862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6425</v>
      </c>
      <c r="C238" s="405" t="s">
        <v>2996</v>
      </c>
      <c r="D238" s="565" t="s">
        <v>6411</v>
      </c>
      <c r="E238" s="577">
        <v>1500</v>
      </c>
      <c r="F238" s="565" t="s">
        <v>3309</v>
      </c>
      <c r="G238" s="575" t="s">
        <v>2998</v>
      </c>
      <c r="H238" s="575" t="s">
        <v>38</v>
      </c>
      <c r="I238" s="575" t="s">
        <v>3005</v>
      </c>
      <c r="J238" s="575">
        <v>43559</v>
      </c>
      <c r="K238" s="578" t="s">
        <v>4255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6410</v>
      </c>
      <c r="C239" s="405" t="s">
        <v>2996</v>
      </c>
      <c r="D239" s="565" t="s">
        <v>6411</v>
      </c>
      <c r="E239" s="577">
        <v>10000</v>
      </c>
      <c r="F239" s="565" t="s">
        <v>3541</v>
      </c>
      <c r="G239" s="575" t="s">
        <v>2998</v>
      </c>
      <c r="H239" s="575" t="s">
        <v>38</v>
      </c>
      <c r="I239" s="575" t="s">
        <v>2999</v>
      </c>
      <c r="J239" s="575">
        <v>43675</v>
      </c>
      <c r="K239" s="578" t="s">
        <v>4255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6419</v>
      </c>
      <c r="C240" s="405" t="s">
        <v>2996</v>
      </c>
      <c r="D240" s="565" t="s">
        <v>6411</v>
      </c>
      <c r="E240" s="577">
        <v>15000</v>
      </c>
      <c r="F240" s="565" t="s">
        <v>3301</v>
      </c>
      <c r="G240" s="575" t="s">
        <v>2998</v>
      </c>
      <c r="H240" s="575" t="s">
        <v>38</v>
      </c>
      <c r="I240" s="575" t="s">
        <v>2999</v>
      </c>
      <c r="J240" s="575">
        <v>43605</v>
      </c>
      <c r="K240" s="578" t="s">
        <v>3872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6417</v>
      </c>
      <c r="C241" s="405" t="s">
        <v>2996</v>
      </c>
      <c r="D241" s="565" t="s">
        <v>6411</v>
      </c>
      <c r="E241" s="583">
        <v>100638.85</v>
      </c>
      <c r="F241" s="565" t="s">
        <v>3264</v>
      </c>
      <c r="G241" s="575" t="s">
        <v>2998</v>
      </c>
      <c r="H241" s="575" t="s">
        <v>38</v>
      </c>
      <c r="I241" s="575" t="s">
        <v>2999</v>
      </c>
      <c r="J241" s="575">
        <v>43703</v>
      </c>
      <c r="K241" s="578" t="s">
        <v>4255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6467</v>
      </c>
      <c r="C242" s="405" t="s">
        <v>34</v>
      </c>
      <c r="D242" s="565" t="s">
        <v>6411</v>
      </c>
      <c r="E242" s="577">
        <v>5000</v>
      </c>
      <c r="F242" s="565" t="s">
        <v>4543</v>
      </c>
      <c r="G242" s="565" t="s">
        <v>2998</v>
      </c>
      <c r="H242" s="565" t="s">
        <v>38</v>
      </c>
      <c r="I242" s="565" t="s">
        <v>2998</v>
      </c>
      <c r="J242" s="575">
        <v>43901</v>
      </c>
      <c r="K242" s="581" t="s">
        <v>3856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6484</v>
      </c>
      <c r="C243" s="405" t="s">
        <v>34</v>
      </c>
      <c r="D243" s="565" t="s">
        <v>6411</v>
      </c>
      <c r="E243" s="577">
        <v>13400</v>
      </c>
      <c r="F243" s="565" t="s">
        <v>4057</v>
      </c>
      <c r="G243" s="565" t="s">
        <v>2998</v>
      </c>
      <c r="H243" s="565" t="s">
        <v>38</v>
      </c>
      <c r="I243" s="565" t="s">
        <v>2998</v>
      </c>
      <c r="J243" s="575">
        <v>43847</v>
      </c>
      <c r="K243" s="581" t="s">
        <v>3862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6485</v>
      </c>
      <c r="C244" s="405" t="s">
        <v>2996</v>
      </c>
      <c r="D244" s="565" t="s">
        <v>1002</v>
      </c>
      <c r="E244" s="577">
        <v>5000</v>
      </c>
      <c r="F244" s="565" t="s">
        <v>3452</v>
      </c>
      <c r="G244" s="575" t="s">
        <v>2998</v>
      </c>
      <c r="H244" s="575" t="s">
        <v>38</v>
      </c>
      <c r="I244" s="575" t="s">
        <v>3005</v>
      </c>
      <c r="J244" s="575">
        <v>43795</v>
      </c>
      <c r="K244" s="578" t="s">
        <v>3872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6433</v>
      </c>
      <c r="C245" s="405" t="s">
        <v>2996</v>
      </c>
      <c r="D245" s="565" t="s">
        <v>6411</v>
      </c>
      <c r="E245" s="577">
        <v>14000</v>
      </c>
      <c r="F245" s="565" t="s">
        <v>3518</v>
      </c>
      <c r="G245" s="575" t="s">
        <v>2998</v>
      </c>
      <c r="H245" s="575" t="s">
        <v>38</v>
      </c>
      <c r="I245" s="575" t="s">
        <v>2999</v>
      </c>
      <c r="J245" s="575">
        <v>43894</v>
      </c>
      <c r="K245" s="578" t="s">
        <v>3872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6417</v>
      </c>
      <c r="C246" s="405" t="s">
        <v>2996</v>
      </c>
      <c r="D246" s="565" t="s">
        <v>6411</v>
      </c>
      <c r="E246" s="577">
        <v>10000</v>
      </c>
      <c r="F246" s="565" t="s">
        <v>3264</v>
      </c>
      <c r="G246" s="575" t="s">
        <v>2998</v>
      </c>
      <c r="H246" s="575" t="s">
        <v>38</v>
      </c>
      <c r="I246" s="575" t="s">
        <v>2999</v>
      </c>
      <c r="J246" s="575">
        <v>43703</v>
      </c>
      <c r="K246" s="578" t="s">
        <v>4255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6438</v>
      </c>
      <c r="C247" s="405" t="s">
        <v>2996</v>
      </c>
      <c r="D247" s="565" t="s">
        <v>6411</v>
      </c>
      <c r="E247" s="577">
        <v>24000</v>
      </c>
      <c r="F247" s="565" t="s">
        <v>3422</v>
      </c>
      <c r="G247" s="575" t="s">
        <v>2998</v>
      </c>
      <c r="H247" s="575" t="s">
        <v>38</v>
      </c>
      <c r="I247" s="575" t="s">
        <v>2999</v>
      </c>
      <c r="J247" s="575">
        <v>43564</v>
      </c>
      <c r="K247" s="578" t="s">
        <v>3876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6486</v>
      </c>
      <c r="C248" s="405" t="s">
        <v>2996</v>
      </c>
      <c r="D248" s="565" t="s">
        <v>1002</v>
      </c>
      <c r="E248" s="589">
        <v>100832.44</v>
      </c>
      <c r="F248" s="565" t="s">
        <v>3086</v>
      </c>
      <c r="G248" s="575" t="s">
        <v>2998</v>
      </c>
      <c r="H248" s="575" t="s">
        <v>38</v>
      </c>
      <c r="I248" s="575" t="s">
        <v>2999</v>
      </c>
      <c r="J248" s="575">
        <v>43725</v>
      </c>
      <c r="K248" s="578" t="s">
        <v>4255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6419</v>
      </c>
      <c r="C249" s="405" t="s">
        <v>2996</v>
      </c>
      <c r="D249" s="565" t="s">
        <v>6411</v>
      </c>
      <c r="E249" s="577">
        <v>50000</v>
      </c>
      <c r="F249" s="565" t="s">
        <v>3301</v>
      </c>
      <c r="G249" s="575" t="s">
        <v>2998</v>
      </c>
      <c r="H249" s="575" t="s">
        <v>38</v>
      </c>
      <c r="I249" s="575" t="s">
        <v>2999</v>
      </c>
      <c r="J249" s="575">
        <v>43605</v>
      </c>
      <c r="K249" s="578" t="s">
        <v>3872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6487</v>
      </c>
      <c r="C250" s="405" t="s">
        <v>2996</v>
      </c>
      <c r="D250" s="565" t="s">
        <v>6411</v>
      </c>
      <c r="E250" s="577">
        <v>30000</v>
      </c>
      <c r="F250" s="565" t="s">
        <v>3604</v>
      </c>
      <c r="G250" s="575" t="s">
        <v>2998</v>
      </c>
      <c r="H250" s="575" t="s">
        <v>38</v>
      </c>
      <c r="I250" s="575" t="s">
        <v>3005</v>
      </c>
      <c r="J250" s="575">
        <v>43822</v>
      </c>
      <c r="K250" s="578" t="s">
        <v>3872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6438</v>
      </c>
      <c r="C251" s="405" t="s">
        <v>2996</v>
      </c>
      <c r="D251" s="565" t="s">
        <v>6411</v>
      </c>
      <c r="E251" s="577">
        <v>13000</v>
      </c>
      <c r="F251" s="565" t="s">
        <v>3422</v>
      </c>
      <c r="G251" s="575" t="s">
        <v>2998</v>
      </c>
      <c r="H251" s="575" t="s">
        <v>38</v>
      </c>
      <c r="I251" s="575" t="s">
        <v>2999</v>
      </c>
      <c r="J251" s="575">
        <v>43564</v>
      </c>
      <c r="K251" s="578" t="s">
        <v>3876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6419</v>
      </c>
      <c r="C252" s="405" t="s">
        <v>2996</v>
      </c>
      <c r="D252" s="565" t="s">
        <v>6411</v>
      </c>
      <c r="E252" s="577">
        <v>5000</v>
      </c>
      <c r="F252" s="565" t="s">
        <v>3301</v>
      </c>
      <c r="G252" s="575" t="s">
        <v>2998</v>
      </c>
      <c r="H252" s="575" t="s">
        <v>38</v>
      </c>
      <c r="I252" s="575" t="s">
        <v>2999</v>
      </c>
      <c r="J252" s="575">
        <v>43605</v>
      </c>
      <c r="K252" s="578" t="s">
        <v>3872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6417</v>
      </c>
      <c r="C253" s="405" t="s">
        <v>2996</v>
      </c>
      <c r="D253" s="565" t="s">
        <v>6411</v>
      </c>
      <c r="E253" s="577">
        <v>3000</v>
      </c>
      <c r="F253" s="565" t="s">
        <v>3264</v>
      </c>
      <c r="G253" s="575" t="s">
        <v>2998</v>
      </c>
      <c r="H253" s="575" t="s">
        <v>38</v>
      </c>
      <c r="I253" s="575" t="s">
        <v>2999</v>
      </c>
      <c r="J253" s="575">
        <v>43703</v>
      </c>
      <c r="K253" s="578" t="s">
        <v>4255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6410</v>
      </c>
      <c r="C254" s="405" t="s">
        <v>2996</v>
      </c>
      <c r="D254" s="565" t="s">
        <v>6411</v>
      </c>
      <c r="E254" s="577">
        <v>37000</v>
      </c>
      <c r="F254" s="565" t="s">
        <v>3541</v>
      </c>
      <c r="G254" s="575" t="s">
        <v>2998</v>
      </c>
      <c r="H254" s="575" t="s">
        <v>38</v>
      </c>
      <c r="I254" s="575" t="s">
        <v>2999</v>
      </c>
      <c r="J254" s="575">
        <v>43675</v>
      </c>
      <c r="K254" s="578" t="s">
        <v>4255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6488</v>
      </c>
      <c r="C255" s="565" t="s">
        <v>34</v>
      </c>
      <c r="D255" s="565" t="s">
        <v>6407</v>
      </c>
      <c r="E255" s="577">
        <v>0</v>
      </c>
      <c r="F255" s="565" t="s">
        <v>4556</v>
      </c>
      <c r="G255" s="565" t="s">
        <v>19</v>
      </c>
      <c r="H255" s="565" t="s">
        <v>38</v>
      </c>
      <c r="I255" s="565" t="s">
        <v>3860</v>
      </c>
      <c r="J255" s="575">
        <v>44167</v>
      </c>
      <c r="K255" s="581" t="s">
        <v>3876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6472</v>
      </c>
      <c r="C256" s="405" t="s">
        <v>2996</v>
      </c>
      <c r="D256" s="565" t="s">
        <v>6411</v>
      </c>
      <c r="E256" s="577">
        <v>49992.45</v>
      </c>
      <c r="F256" s="565" t="s">
        <v>3435</v>
      </c>
      <c r="G256" s="575" t="s">
        <v>2998</v>
      </c>
      <c r="H256" s="575" t="s">
        <v>38</v>
      </c>
      <c r="I256" s="575" t="s">
        <v>2999</v>
      </c>
      <c r="J256" s="575">
        <v>43873</v>
      </c>
      <c r="K256" s="578" t="s">
        <v>3862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6413</v>
      </c>
      <c r="C257" s="405" t="s">
        <v>34</v>
      </c>
      <c r="D257" s="565" t="s">
        <v>6411</v>
      </c>
      <c r="E257" s="577">
        <v>80000</v>
      </c>
      <c r="F257" s="565" t="s">
        <v>5115</v>
      </c>
      <c r="G257" s="565" t="s">
        <v>2998</v>
      </c>
      <c r="H257" s="565" t="s">
        <v>38</v>
      </c>
      <c r="I257" s="565" t="s">
        <v>2998</v>
      </c>
      <c r="J257" s="575">
        <v>43749</v>
      </c>
      <c r="K257" s="581" t="s">
        <v>4255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6464</v>
      </c>
      <c r="C258" s="405" t="s">
        <v>34</v>
      </c>
      <c r="D258" s="565" t="s">
        <v>6411</v>
      </c>
      <c r="E258" s="577">
        <v>5000</v>
      </c>
      <c r="F258" s="565" t="s">
        <v>5077</v>
      </c>
      <c r="G258" s="565" t="s">
        <v>2998</v>
      </c>
      <c r="H258" s="565" t="s">
        <v>38</v>
      </c>
      <c r="I258" s="565" t="s">
        <v>2998</v>
      </c>
      <c r="J258" s="575">
        <v>44043</v>
      </c>
      <c r="K258" s="581" t="s">
        <v>3862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6443</v>
      </c>
      <c r="C259" s="405" t="s">
        <v>2996</v>
      </c>
      <c r="D259" s="565" t="s">
        <v>6411</v>
      </c>
      <c r="E259" s="577">
        <v>100000</v>
      </c>
      <c r="F259" s="565" t="s">
        <v>3237</v>
      </c>
      <c r="G259" s="575" t="s">
        <v>2998</v>
      </c>
      <c r="H259" s="575" t="s">
        <v>38</v>
      </c>
      <c r="I259" s="575" t="s">
        <v>2999</v>
      </c>
      <c r="J259" s="575">
        <v>43888</v>
      </c>
      <c r="K259" s="578" t="s">
        <v>3862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3765</v>
      </c>
      <c r="C260" s="405" t="s">
        <v>142</v>
      </c>
      <c r="D260" s="565" t="s">
        <v>6411</v>
      </c>
      <c r="E260" s="577">
        <v>75000</v>
      </c>
      <c r="F260" s="565" t="s">
        <v>3764</v>
      </c>
      <c r="G260" s="575" t="s">
        <v>19</v>
      </c>
      <c r="H260" s="575" t="s">
        <v>38</v>
      </c>
      <c r="I260" s="575" t="s">
        <v>2587</v>
      </c>
      <c r="J260" s="575">
        <v>43797</v>
      </c>
      <c r="K260" s="578" t="s">
        <v>3872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6489</v>
      </c>
      <c r="C261" s="405" t="s">
        <v>34</v>
      </c>
      <c r="D261" s="565" t="s">
        <v>6411</v>
      </c>
      <c r="E261" s="577">
        <v>40000</v>
      </c>
      <c r="F261" s="565" t="s">
        <v>4208</v>
      </c>
      <c r="G261" s="565" t="s">
        <v>19</v>
      </c>
      <c r="H261" s="565" t="s">
        <v>38</v>
      </c>
      <c r="I261" s="565" t="s">
        <v>4209</v>
      </c>
      <c r="J261" s="575">
        <v>44089</v>
      </c>
      <c r="K261" s="581" t="s">
        <v>3869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6407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6467</v>
      </c>
      <c r="C262" s="405" t="s">
        <v>34</v>
      </c>
      <c r="D262" s="565" t="s">
        <v>6411</v>
      </c>
      <c r="E262" s="577">
        <v>60000</v>
      </c>
      <c r="F262" s="565" t="s">
        <v>4543</v>
      </c>
      <c r="G262" s="565" t="s">
        <v>2998</v>
      </c>
      <c r="H262" s="565" t="s">
        <v>38</v>
      </c>
      <c r="I262" s="565" t="s">
        <v>2998</v>
      </c>
      <c r="J262" s="575">
        <v>43901</v>
      </c>
      <c r="K262" s="581" t="s">
        <v>3856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1002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6490</v>
      </c>
      <c r="C263" s="405" t="s">
        <v>2996</v>
      </c>
      <c r="D263" s="565" t="s">
        <v>6411</v>
      </c>
      <c r="E263" s="577">
        <v>0</v>
      </c>
      <c r="F263" s="565" t="s">
        <v>3183</v>
      </c>
      <c r="G263" s="575" t="s">
        <v>2998</v>
      </c>
      <c r="H263" s="575" t="s">
        <v>38</v>
      </c>
      <c r="I263" s="575" t="s">
        <v>2999</v>
      </c>
      <c r="J263" s="575">
        <v>43888</v>
      </c>
      <c r="K263" s="578" t="s">
        <v>3872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6411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6491</v>
      </c>
      <c r="C264" s="405" t="s">
        <v>34</v>
      </c>
      <c r="D264" s="565" t="s">
        <v>6411</v>
      </c>
      <c r="E264" s="577">
        <v>147535.35999999999</v>
      </c>
      <c r="F264" s="565" t="s">
        <v>3924</v>
      </c>
      <c r="G264" s="565" t="s">
        <v>2998</v>
      </c>
      <c r="H264" s="565" t="s">
        <v>38</v>
      </c>
      <c r="I264" s="565" t="s">
        <v>2998</v>
      </c>
      <c r="J264" s="575">
        <v>44180</v>
      </c>
      <c r="K264" s="581" t="s">
        <v>3862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6432</v>
      </c>
      <c r="C265" s="405" t="s">
        <v>2996</v>
      </c>
      <c r="D265" s="565" t="s">
        <v>6411</v>
      </c>
      <c r="E265" s="577">
        <v>10000</v>
      </c>
      <c r="F265" s="565" t="s">
        <v>3580</v>
      </c>
      <c r="G265" s="575" t="s">
        <v>2998</v>
      </c>
      <c r="H265" s="575" t="s">
        <v>38</v>
      </c>
      <c r="I265" s="575" t="s">
        <v>2999</v>
      </c>
      <c r="J265" s="575">
        <v>43717</v>
      </c>
      <c r="K265" s="578" t="s">
        <v>4255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6492</v>
      </c>
      <c r="C266" s="405" t="s">
        <v>2996</v>
      </c>
      <c r="D266" s="565" t="s">
        <v>6411</v>
      </c>
      <c r="E266" s="577">
        <v>7000</v>
      </c>
      <c r="F266" s="565" t="s">
        <v>3504</v>
      </c>
      <c r="G266" s="575" t="s">
        <v>19</v>
      </c>
      <c r="H266" s="575" t="s">
        <v>38</v>
      </c>
      <c r="I266" s="575" t="s">
        <v>3146</v>
      </c>
      <c r="J266" s="575">
        <v>43417</v>
      </c>
      <c r="K266" s="578" t="s">
        <v>5286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6422</v>
      </c>
      <c r="C267" s="565" t="s">
        <v>34</v>
      </c>
      <c r="D267" s="565" t="s">
        <v>6407</v>
      </c>
      <c r="E267" s="577">
        <v>0</v>
      </c>
      <c r="F267" s="565" t="s">
        <v>4732</v>
      </c>
      <c r="G267" s="565" t="s">
        <v>2998</v>
      </c>
      <c r="H267" s="565" t="s">
        <v>38</v>
      </c>
      <c r="I267" s="565" t="s">
        <v>2998</v>
      </c>
      <c r="J267" s="575">
        <v>44252</v>
      </c>
      <c r="K267" s="581" t="s">
        <v>3872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6430</v>
      </c>
      <c r="C268" s="405" t="s">
        <v>34</v>
      </c>
      <c r="D268" s="565" t="s">
        <v>6411</v>
      </c>
      <c r="E268" s="577">
        <v>359512.5</v>
      </c>
      <c r="F268" s="565" t="s">
        <v>5178</v>
      </c>
      <c r="G268" s="565" t="s">
        <v>2998</v>
      </c>
      <c r="H268" s="565" t="s">
        <v>38</v>
      </c>
      <c r="I268" s="565" t="s">
        <v>2998</v>
      </c>
      <c r="J268" s="575">
        <v>44225</v>
      </c>
      <c r="K268" s="581" t="s">
        <v>3862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6413</v>
      </c>
      <c r="C269" s="405" t="s">
        <v>34</v>
      </c>
      <c r="D269" s="565" t="s">
        <v>6411</v>
      </c>
      <c r="E269" s="577">
        <v>0</v>
      </c>
      <c r="F269" s="565" t="s">
        <v>5115</v>
      </c>
      <c r="G269" s="565" t="s">
        <v>2998</v>
      </c>
      <c r="H269" s="565" t="s">
        <v>38</v>
      </c>
      <c r="I269" s="565" t="s">
        <v>2998</v>
      </c>
      <c r="J269" s="575">
        <v>43749</v>
      </c>
      <c r="K269" s="581" t="s">
        <v>4255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6464</v>
      </c>
      <c r="C270" s="405" t="s">
        <v>34</v>
      </c>
      <c r="D270" s="565" t="s">
        <v>6411</v>
      </c>
      <c r="E270" s="577">
        <v>30000</v>
      </c>
      <c r="F270" s="565" t="s">
        <v>5077</v>
      </c>
      <c r="G270" s="565" t="s">
        <v>2998</v>
      </c>
      <c r="H270" s="565" t="s">
        <v>38</v>
      </c>
      <c r="I270" s="565" t="s">
        <v>2998</v>
      </c>
      <c r="J270" s="575">
        <v>44043</v>
      </c>
      <c r="K270" s="581" t="s">
        <v>3862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6493</v>
      </c>
      <c r="C271" s="565" t="s">
        <v>34</v>
      </c>
      <c r="D271" s="565" t="s">
        <v>6407</v>
      </c>
      <c r="E271" s="577">
        <v>0</v>
      </c>
      <c r="F271" s="565" t="s">
        <v>4205</v>
      </c>
      <c r="G271" s="565" t="s">
        <v>110</v>
      </c>
      <c r="H271" s="565" t="s">
        <v>38</v>
      </c>
      <c r="I271" s="565" t="s">
        <v>324</v>
      </c>
      <c r="J271" s="575">
        <v>44183</v>
      </c>
      <c r="K271" s="581" t="s">
        <v>3862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6494</v>
      </c>
      <c r="C272" s="405" t="s">
        <v>34</v>
      </c>
      <c r="D272" s="565" t="s">
        <v>6411</v>
      </c>
      <c r="E272" s="577">
        <v>600000</v>
      </c>
      <c r="F272" s="565" t="s">
        <v>4719</v>
      </c>
      <c r="G272" s="565" t="s">
        <v>110</v>
      </c>
      <c r="H272" s="565" t="s">
        <v>38</v>
      </c>
      <c r="I272" s="565" t="s">
        <v>1740</v>
      </c>
      <c r="J272" s="575">
        <v>44067</v>
      </c>
      <c r="K272" s="581" t="s">
        <v>3876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6493</v>
      </c>
      <c r="C273" s="405" t="s">
        <v>34</v>
      </c>
      <c r="D273" s="565" t="s">
        <v>6411</v>
      </c>
      <c r="E273" s="577">
        <v>33961.75</v>
      </c>
      <c r="F273" s="565" t="s">
        <v>4205</v>
      </c>
      <c r="G273" s="565" t="s">
        <v>110</v>
      </c>
      <c r="H273" s="565" t="s">
        <v>38</v>
      </c>
      <c r="I273" s="565" t="s">
        <v>324</v>
      </c>
      <c r="J273" s="575">
        <v>44183</v>
      </c>
      <c r="K273" s="581" t="s">
        <v>3862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6425</v>
      </c>
      <c r="C274" s="405" t="s">
        <v>2996</v>
      </c>
      <c r="D274" s="565" t="s">
        <v>6411</v>
      </c>
      <c r="E274" s="577">
        <v>47591.43</v>
      </c>
      <c r="F274" s="565" t="s">
        <v>3309</v>
      </c>
      <c r="G274" s="575" t="s">
        <v>2998</v>
      </c>
      <c r="H274" s="575" t="s">
        <v>38</v>
      </c>
      <c r="I274" s="575" t="s">
        <v>3005</v>
      </c>
      <c r="J274" s="575">
        <v>43559</v>
      </c>
      <c r="K274" s="578" t="s">
        <v>4255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6495</v>
      </c>
      <c r="C275" s="405" t="s">
        <v>2996</v>
      </c>
      <c r="D275" s="565" t="s">
        <v>1002</v>
      </c>
      <c r="E275" s="577">
        <v>5000</v>
      </c>
      <c r="F275" s="565" t="s">
        <v>3145</v>
      </c>
      <c r="G275" s="575" t="s">
        <v>19</v>
      </c>
      <c r="H275" s="575" t="s">
        <v>38</v>
      </c>
      <c r="I275" s="575" t="s">
        <v>3146</v>
      </c>
      <c r="J275" s="575">
        <v>43416</v>
      </c>
      <c r="K275" s="578" t="s">
        <v>3876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3765</v>
      </c>
      <c r="C276" s="405" t="s">
        <v>142</v>
      </c>
      <c r="D276" s="565" t="s">
        <v>1002</v>
      </c>
      <c r="E276" s="577">
        <v>721960.02</v>
      </c>
      <c r="F276" s="565" t="s">
        <v>3764</v>
      </c>
      <c r="G276" s="575" t="s">
        <v>19</v>
      </c>
      <c r="H276" s="575" t="s">
        <v>38</v>
      </c>
      <c r="I276" s="575" t="s">
        <v>2587</v>
      </c>
      <c r="J276" s="575">
        <v>43797</v>
      </c>
      <c r="K276" s="578" t="s">
        <v>3872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6443</v>
      </c>
      <c r="C277" s="405" t="s">
        <v>2996</v>
      </c>
      <c r="D277" s="565" t="s">
        <v>6411</v>
      </c>
      <c r="E277" s="577">
        <v>50844.88</v>
      </c>
      <c r="F277" s="565" t="s">
        <v>3237</v>
      </c>
      <c r="G277" s="575" t="s">
        <v>2998</v>
      </c>
      <c r="H277" s="575" t="s">
        <v>38</v>
      </c>
      <c r="I277" s="575" t="s">
        <v>2999</v>
      </c>
      <c r="J277" s="575">
        <v>43888</v>
      </c>
      <c r="K277" s="578" t="s">
        <v>3862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6496</v>
      </c>
      <c r="C278" s="405" t="s">
        <v>2996</v>
      </c>
      <c r="D278" s="565" t="s">
        <v>6411</v>
      </c>
      <c r="E278" s="577">
        <v>20000</v>
      </c>
      <c r="F278" s="565" t="s">
        <v>3320</v>
      </c>
      <c r="G278" s="575" t="s">
        <v>19</v>
      </c>
      <c r="H278" s="575" t="s">
        <v>38</v>
      </c>
      <c r="I278" s="575" t="s">
        <v>3146</v>
      </c>
      <c r="J278" s="575">
        <v>43515</v>
      </c>
      <c r="K278" s="578" t="s">
        <v>3876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6443</v>
      </c>
      <c r="C279" s="565" t="s">
        <v>2996</v>
      </c>
      <c r="D279" s="565" t="s">
        <v>6407</v>
      </c>
      <c r="E279" s="577">
        <v>111979.59</v>
      </c>
      <c r="F279" s="565" t="s">
        <v>3237</v>
      </c>
      <c r="G279" s="575" t="s">
        <v>2998</v>
      </c>
      <c r="H279" s="575" t="s">
        <v>38</v>
      </c>
      <c r="I279" s="575" t="s">
        <v>2999</v>
      </c>
      <c r="J279" s="575">
        <v>43888</v>
      </c>
      <c r="K279" s="578" t="s">
        <v>3862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6484</v>
      </c>
      <c r="C280" s="405" t="s">
        <v>34</v>
      </c>
      <c r="D280" s="565" t="s">
        <v>1002</v>
      </c>
      <c r="E280" s="577">
        <v>100000</v>
      </c>
      <c r="F280" s="565" t="s">
        <v>4057</v>
      </c>
      <c r="G280" s="565" t="s">
        <v>2998</v>
      </c>
      <c r="H280" s="565" t="s">
        <v>38</v>
      </c>
      <c r="I280" s="565" t="s">
        <v>2998</v>
      </c>
      <c r="J280" s="575">
        <v>43847</v>
      </c>
      <c r="K280" s="581" t="s">
        <v>3862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6464</v>
      </c>
      <c r="C281" s="405" t="s">
        <v>34</v>
      </c>
      <c r="D281" s="565" t="s">
        <v>1002</v>
      </c>
      <c r="E281" s="577">
        <v>900000</v>
      </c>
      <c r="F281" s="565" t="s">
        <v>5077</v>
      </c>
      <c r="G281" s="565" t="s">
        <v>2998</v>
      </c>
      <c r="H281" s="565" t="s">
        <v>38</v>
      </c>
      <c r="I281" s="565" t="s">
        <v>2998</v>
      </c>
      <c r="J281" s="575">
        <v>44043</v>
      </c>
      <c r="K281" s="581" t="s">
        <v>3862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6497</v>
      </c>
      <c r="C282" s="405" t="s">
        <v>34</v>
      </c>
      <c r="D282" s="565" t="s">
        <v>1002</v>
      </c>
      <c r="E282" s="577">
        <v>13000</v>
      </c>
      <c r="F282" s="565" t="s">
        <v>4710</v>
      </c>
      <c r="G282" s="565" t="s">
        <v>2998</v>
      </c>
      <c r="H282" s="565" t="s">
        <v>38</v>
      </c>
      <c r="I282" s="565" t="s">
        <v>2998</v>
      </c>
      <c r="J282" s="575">
        <v>44070</v>
      </c>
      <c r="K282" s="581" t="s">
        <v>3856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6498</v>
      </c>
      <c r="C283" s="565" t="s">
        <v>34</v>
      </c>
      <c r="D283" s="565" t="s">
        <v>6407</v>
      </c>
      <c r="E283" s="577">
        <v>0</v>
      </c>
      <c r="F283" s="565" t="s">
        <v>4538</v>
      </c>
      <c r="G283" s="565" t="s">
        <v>110</v>
      </c>
      <c r="H283" s="565" t="s">
        <v>38</v>
      </c>
      <c r="I283" s="565" t="s">
        <v>6499</v>
      </c>
      <c r="J283" s="575">
        <v>44160</v>
      </c>
      <c r="K283" s="581" t="s">
        <v>3856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6500</v>
      </c>
      <c r="C284" s="565" t="s">
        <v>34</v>
      </c>
      <c r="D284" s="565" t="s">
        <v>6407</v>
      </c>
      <c r="E284" s="577">
        <v>0</v>
      </c>
      <c r="F284" s="565" t="s">
        <v>5146</v>
      </c>
      <c r="G284" s="565" t="s">
        <v>2998</v>
      </c>
      <c r="H284" s="565" t="s">
        <v>38</v>
      </c>
      <c r="I284" s="565" t="s">
        <v>2998</v>
      </c>
      <c r="J284" s="575">
        <v>44244</v>
      </c>
      <c r="K284" s="581" t="s">
        <v>3862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6425</v>
      </c>
      <c r="C285" s="405" t="s">
        <v>2996</v>
      </c>
      <c r="D285" s="565" t="s">
        <v>6411</v>
      </c>
      <c r="E285" s="577">
        <v>100000</v>
      </c>
      <c r="F285" s="565" t="s">
        <v>3309</v>
      </c>
      <c r="G285" s="575" t="s">
        <v>2998</v>
      </c>
      <c r="H285" s="575" t="s">
        <v>38</v>
      </c>
      <c r="I285" s="575" t="s">
        <v>3005</v>
      </c>
      <c r="J285" s="575">
        <v>43559</v>
      </c>
      <c r="K285" s="578" t="s">
        <v>4255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6430</v>
      </c>
      <c r="C286" s="405" t="s">
        <v>34</v>
      </c>
      <c r="D286" s="565" t="s">
        <v>1002</v>
      </c>
      <c r="E286" s="577">
        <v>12500</v>
      </c>
      <c r="F286" s="565" t="s">
        <v>5178</v>
      </c>
      <c r="G286" s="565" t="s">
        <v>2998</v>
      </c>
      <c r="H286" s="565" t="s">
        <v>38</v>
      </c>
      <c r="I286" s="565" t="s">
        <v>2998</v>
      </c>
      <c r="J286" s="575">
        <v>44225</v>
      </c>
      <c r="K286" s="581" t="s">
        <v>3862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6501</v>
      </c>
      <c r="C287" s="405" t="s">
        <v>34</v>
      </c>
      <c r="D287" s="565" t="s">
        <v>1002</v>
      </c>
      <c r="E287" s="577">
        <v>10000</v>
      </c>
      <c r="F287" s="565" t="s">
        <v>5313</v>
      </c>
      <c r="G287" s="565" t="s">
        <v>2998</v>
      </c>
      <c r="H287" s="565" t="s">
        <v>38</v>
      </c>
      <c r="I287" s="565" t="s">
        <v>2998</v>
      </c>
      <c r="J287" s="575">
        <v>44075</v>
      </c>
      <c r="K287" s="594" t="s">
        <v>3862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6421</v>
      </c>
      <c r="C288" s="405" t="s">
        <v>2996</v>
      </c>
      <c r="D288" s="565" t="s">
        <v>6411</v>
      </c>
      <c r="E288" s="577">
        <v>96557.66</v>
      </c>
      <c r="F288" s="565" t="s">
        <v>3141</v>
      </c>
      <c r="G288" s="575" t="s">
        <v>2998</v>
      </c>
      <c r="H288" s="575" t="s">
        <v>38</v>
      </c>
      <c r="I288" s="575" t="s">
        <v>2999</v>
      </c>
      <c r="J288" s="575">
        <v>43822</v>
      </c>
      <c r="K288" s="575" t="s">
        <v>3872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6502</v>
      </c>
      <c r="C289" s="405" t="s">
        <v>2996</v>
      </c>
      <c r="D289" s="565" t="s">
        <v>6411</v>
      </c>
      <c r="E289" s="577">
        <v>120000</v>
      </c>
      <c r="F289" s="565" t="s">
        <v>3477</v>
      </c>
      <c r="G289" s="575" t="s">
        <v>2998</v>
      </c>
      <c r="H289" s="575" t="s">
        <v>38</v>
      </c>
      <c r="I289" s="575" t="s">
        <v>3005</v>
      </c>
      <c r="J289" s="575">
        <v>43531</v>
      </c>
      <c r="K289" s="578" t="s">
        <v>4255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6503</v>
      </c>
      <c r="C290" s="405" t="s">
        <v>2996</v>
      </c>
      <c r="D290" s="565" t="s">
        <v>6411</v>
      </c>
      <c r="E290" s="577">
        <v>5000</v>
      </c>
      <c r="F290" s="565" t="s">
        <v>6504</v>
      </c>
      <c r="G290" s="575" t="s">
        <v>19</v>
      </c>
      <c r="H290" s="575" t="s">
        <v>20</v>
      </c>
      <c r="I290" s="575" t="s">
        <v>290</v>
      </c>
      <c r="J290" s="575">
        <v>44278</v>
      </c>
      <c r="K290" s="578" t="s">
        <v>3862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6505</v>
      </c>
      <c r="C291" s="405" t="s">
        <v>34</v>
      </c>
      <c r="D291" s="565" t="s">
        <v>6411</v>
      </c>
      <c r="E291" s="577">
        <v>7000</v>
      </c>
      <c r="F291" s="565" t="s">
        <v>5304</v>
      </c>
      <c r="G291" s="565" t="s">
        <v>110</v>
      </c>
      <c r="H291" s="565" t="s">
        <v>38</v>
      </c>
      <c r="I291" s="565" t="s">
        <v>5305</v>
      </c>
      <c r="J291" s="575">
        <v>44105</v>
      </c>
      <c r="K291" s="581" t="s">
        <v>3876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6506</v>
      </c>
      <c r="C292" s="405" t="s">
        <v>2996</v>
      </c>
      <c r="D292" s="565" t="s">
        <v>6411</v>
      </c>
      <c r="E292" s="577">
        <v>153417.37</v>
      </c>
      <c r="F292" s="565" t="s">
        <v>3112</v>
      </c>
      <c r="G292" s="575" t="s">
        <v>19</v>
      </c>
      <c r="H292" s="575" t="s">
        <v>20</v>
      </c>
      <c r="I292" s="575" t="s">
        <v>3045</v>
      </c>
      <c r="J292" s="575">
        <v>44273</v>
      </c>
      <c r="K292" s="578" t="s">
        <v>3862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6419</v>
      </c>
      <c r="C293" s="405" t="s">
        <v>2996</v>
      </c>
      <c r="D293" s="565" t="s">
        <v>6411</v>
      </c>
      <c r="E293" s="577">
        <v>15000</v>
      </c>
      <c r="F293" s="565" t="s">
        <v>3301</v>
      </c>
      <c r="G293" s="575" t="s">
        <v>2998</v>
      </c>
      <c r="H293" s="575" t="s">
        <v>38</v>
      </c>
      <c r="I293" s="575" t="s">
        <v>2999</v>
      </c>
      <c r="J293" s="575">
        <v>43605</v>
      </c>
      <c r="K293" s="578" t="s">
        <v>3872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6417</v>
      </c>
      <c r="C294" s="405" t="s">
        <v>2996</v>
      </c>
      <c r="D294" s="565" t="s">
        <v>6411</v>
      </c>
      <c r="E294" s="577">
        <v>20000</v>
      </c>
      <c r="F294" s="565" t="s">
        <v>3264</v>
      </c>
      <c r="G294" s="575" t="s">
        <v>2998</v>
      </c>
      <c r="H294" s="575" t="s">
        <v>38</v>
      </c>
      <c r="I294" s="575" t="s">
        <v>2999</v>
      </c>
      <c r="J294" s="575">
        <v>43703</v>
      </c>
      <c r="K294" s="578" t="s">
        <v>4255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6507</v>
      </c>
      <c r="C295" s="565" t="s">
        <v>34</v>
      </c>
      <c r="D295" s="565" t="s">
        <v>6407</v>
      </c>
      <c r="E295" s="577">
        <v>0</v>
      </c>
      <c r="F295" s="565" t="s">
        <v>4395</v>
      </c>
      <c r="G295" s="565" t="s">
        <v>110</v>
      </c>
      <c r="H295" s="565" t="s">
        <v>38</v>
      </c>
      <c r="I295" s="565" t="s">
        <v>3703</v>
      </c>
      <c r="J295" s="575">
        <v>44126</v>
      </c>
      <c r="K295" s="581" t="s">
        <v>3862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6508</v>
      </c>
      <c r="C296" s="565" t="s">
        <v>2996</v>
      </c>
      <c r="D296" s="565" t="s">
        <v>6407</v>
      </c>
      <c r="E296" s="577"/>
      <c r="F296" s="565" t="s">
        <v>3450</v>
      </c>
      <c r="G296" s="575" t="s">
        <v>19</v>
      </c>
      <c r="H296" s="575" t="s">
        <v>20</v>
      </c>
      <c r="I296" s="575" t="s">
        <v>3045</v>
      </c>
      <c r="J296" s="575">
        <v>44280</v>
      </c>
      <c r="K296" s="578" t="s">
        <v>3872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6509</v>
      </c>
      <c r="C297" s="405" t="s">
        <v>2996</v>
      </c>
      <c r="D297" s="565" t="s">
        <v>1002</v>
      </c>
      <c r="E297" s="577">
        <v>200000</v>
      </c>
      <c r="F297" s="565" t="s">
        <v>3534</v>
      </c>
      <c r="G297" s="575" t="s">
        <v>2998</v>
      </c>
      <c r="H297" s="575" t="s">
        <v>38</v>
      </c>
      <c r="I297" s="575" t="s">
        <v>3005</v>
      </c>
      <c r="J297" s="575">
        <v>43861</v>
      </c>
      <c r="K297" s="578" t="s">
        <v>3872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6510</v>
      </c>
      <c r="C298" s="405" t="s">
        <v>34</v>
      </c>
      <c r="D298" s="565" t="s">
        <v>6411</v>
      </c>
      <c r="E298" s="577">
        <v>328583.39</v>
      </c>
      <c r="F298" s="565" t="s">
        <v>5457</v>
      </c>
      <c r="G298" s="565" t="s">
        <v>110</v>
      </c>
      <c r="H298" s="565" t="s">
        <v>38</v>
      </c>
      <c r="I298" s="565" t="s">
        <v>1740</v>
      </c>
      <c r="J298" s="595">
        <v>44134</v>
      </c>
      <c r="K298" s="581" t="s">
        <v>3856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6502</v>
      </c>
      <c r="C299" s="565" t="s">
        <v>2996</v>
      </c>
      <c r="D299" s="565" t="s">
        <v>6407</v>
      </c>
      <c r="E299" s="577">
        <v>222801.29</v>
      </c>
      <c r="F299" s="565" t="s">
        <v>3477</v>
      </c>
      <c r="G299" s="575" t="s">
        <v>2998</v>
      </c>
      <c r="H299" s="575" t="s">
        <v>38</v>
      </c>
      <c r="I299" s="575" t="s">
        <v>3005</v>
      </c>
      <c r="J299" s="575">
        <v>43531</v>
      </c>
      <c r="K299" s="578" t="s">
        <v>4255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6511</v>
      </c>
      <c r="C300" s="565" t="s">
        <v>2996</v>
      </c>
      <c r="D300" s="565" t="s">
        <v>6407</v>
      </c>
      <c r="E300" s="577"/>
      <c r="F300" s="565" t="s">
        <v>3477</v>
      </c>
      <c r="G300" s="575" t="s">
        <v>2998</v>
      </c>
      <c r="H300" s="575" t="s">
        <v>38</v>
      </c>
      <c r="I300" s="575" t="s">
        <v>3005</v>
      </c>
      <c r="J300" s="575">
        <v>43566</v>
      </c>
      <c r="K300" s="578" t="s">
        <v>3872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6512</v>
      </c>
      <c r="C301" s="405" t="s">
        <v>34</v>
      </c>
      <c r="D301" s="565" t="s">
        <v>6411</v>
      </c>
      <c r="E301" s="577">
        <v>95592.52</v>
      </c>
      <c r="F301" s="565" t="s">
        <v>5154</v>
      </c>
      <c r="G301" s="565" t="s">
        <v>110</v>
      </c>
      <c r="H301" s="565" t="s">
        <v>38</v>
      </c>
      <c r="I301" s="565" t="s">
        <v>6499</v>
      </c>
      <c r="J301" s="595">
        <v>44180</v>
      </c>
      <c r="K301" s="581" t="s">
        <v>3862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6513</v>
      </c>
      <c r="C302" s="565" t="s">
        <v>34</v>
      </c>
      <c r="D302" s="565" t="s">
        <v>6407</v>
      </c>
      <c r="E302" s="577">
        <v>0</v>
      </c>
      <c r="F302" s="565" t="s">
        <v>5391</v>
      </c>
      <c r="G302" s="565" t="s">
        <v>110</v>
      </c>
      <c r="H302" s="565" t="s">
        <v>38</v>
      </c>
      <c r="I302" s="565" t="s">
        <v>3920</v>
      </c>
      <c r="J302" s="575">
        <v>44215</v>
      </c>
      <c r="K302" s="581" t="s">
        <v>3856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6425</v>
      </c>
      <c r="C303" s="405" t="s">
        <v>2996</v>
      </c>
      <c r="D303" s="565" t="s">
        <v>6411</v>
      </c>
      <c r="E303" s="577">
        <v>3500</v>
      </c>
      <c r="F303" s="565" t="s">
        <v>3309</v>
      </c>
      <c r="G303" s="575" t="s">
        <v>2998</v>
      </c>
      <c r="H303" s="575" t="s">
        <v>38</v>
      </c>
      <c r="I303" s="575" t="s">
        <v>3005</v>
      </c>
      <c r="J303" s="575">
        <v>43559</v>
      </c>
      <c r="K303" s="578" t="s">
        <v>4255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6513</v>
      </c>
      <c r="C304" s="405" t="s">
        <v>34</v>
      </c>
      <c r="D304" s="565" t="s">
        <v>1002</v>
      </c>
      <c r="E304" s="577">
        <v>6000</v>
      </c>
      <c r="F304" s="565" t="s">
        <v>5391</v>
      </c>
      <c r="G304" s="565" t="s">
        <v>110</v>
      </c>
      <c r="H304" s="565" t="s">
        <v>38</v>
      </c>
      <c r="I304" s="565" t="s">
        <v>3920</v>
      </c>
      <c r="J304" s="575">
        <v>44215</v>
      </c>
      <c r="K304" s="581" t="s">
        <v>3856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6417</v>
      </c>
      <c r="C305" s="405" t="s">
        <v>2996</v>
      </c>
      <c r="D305" s="565" t="s">
        <v>6411</v>
      </c>
      <c r="E305" s="577">
        <v>50000</v>
      </c>
      <c r="F305" s="565" t="s">
        <v>3264</v>
      </c>
      <c r="G305" s="575" t="s">
        <v>2998</v>
      </c>
      <c r="H305" s="575" t="s">
        <v>38</v>
      </c>
      <c r="I305" s="575" t="s">
        <v>2999</v>
      </c>
      <c r="J305" s="575">
        <v>43703</v>
      </c>
      <c r="K305" s="578" t="s">
        <v>4255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6514</v>
      </c>
      <c r="C306" s="405" t="s">
        <v>34</v>
      </c>
      <c r="D306" s="565" t="s">
        <v>6411</v>
      </c>
      <c r="E306" s="577">
        <v>200000</v>
      </c>
      <c r="F306" s="565" t="s">
        <v>5400</v>
      </c>
      <c r="G306" s="565" t="s">
        <v>110</v>
      </c>
      <c r="H306" s="565" t="s">
        <v>38</v>
      </c>
      <c r="I306" s="557" t="s">
        <v>4125</v>
      </c>
      <c r="J306" s="575">
        <v>44203</v>
      </c>
      <c r="K306" s="581" t="s">
        <v>3862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6515</v>
      </c>
      <c r="C307" s="405" t="s">
        <v>34</v>
      </c>
      <c r="D307" s="565" t="s">
        <v>6411</v>
      </c>
      <c r="E307" s="577">
        <v>7000</v>
      </c>
      <c r="F307" s="565" t="s">
        <v>1418</v>
      </c>
      <c r="G307" s="565" t="s">
        <v>19</v>
      </c>
      <c r="H307" s="565" t="s">
        <v>38</v>
      </c>
      <c r="I307" s="565" t="s">
        <v>39</v>
      </c>
      <c r="J307" s="575">
        <v>44218</v>
      </c>
      <c r="K307" s="581" t="s">
        <v>3862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6516</v>
      </c>
      <c r="C308" s="565" t="s">
        <v>34</v>
      </c>
      <c r="D308" s="565" t="s">
        <v>6407</v>
      </c>
      <c r="E308" s="577">
        <v>0</v>
      </c>
      <c r="F308" s="565" t="s">
        <v>4111</v>
      </c>
      <c r="G308" s="565" t="s">
        <v>110</v>
      </c>
      <c r="H308" s="565" t="s">
        <v>38</v>
      </c>
      <c r="I308" s="565" t="s">
        <v>3703</v>
      </c>
      <c r="J308" s="575">
        <v>44165</v>
      </c>
      <c r="K308" s="581" t="s">
        <v>3862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6517</v>
      </c>
      <c r="C309" s="405" t="s">
        <v>34</v>
      </c>
      <c r="D309" s="565" t="s">
        <v>1002</v>
      </c>
      <c r="E309" s="577">
        <v>299695.62</v>
      </c>
      <c r="F309" s="565" t="s">
        <v>4424</v>
      </c>
      <c r="G309" s="565" t="s">
        <v>110</v>
      </c>
      <c r="H309" s="565" t="s">
        <v>38</v>
      </c>
      <c r="I309" s="565" t="s">
        <v>1740</v>
      </c>
      <c r="J309" s="575">
        <v>44195</v>
      </c>
      <c r="K309" s="581" t="s">
        <v>3872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6413</v>
      </c>
      <c r="C310" s="405" t="s">
        <v>34</v>
      </c>
      <c r="D310" s="565" t="s">
        <v>1002</v>
      </c>
      <c r="E310" s="577">
        <v>203869.45</v>
      </c>
      <c r="F310" s="565" t="s">
        <v>5115</v>
      </c>
      <c r="G310" s="565" t="s">
        <v>2998</v>
      </c>
      <c r="H310" s="565" t="s">
        <v>38</v>
      </c>
      <c r="I310" s="565" t="s">
        <v>2998</v>
      </c>
      <c r="J310" s="575">
        <v>43749</v>
      </c>
      <c r="K310" s="581" t="s">
        <v>4255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6417</v>
      </c>
      <c r="C311" s="405" t="s">
        <v>2996</v>
      </c>
      <c r="D311" s="565" t="s">
        <v>6411</v>
      </c>
      <c r="E311" s="577">
        <v>1000</v>
      </c>
      <c r="F311" s="565" t="s">
        <v>3264</v>
      </c>
      <c r="G311" s="575" t="s">
        <v>2998</v>
      </c>
      <c r="H311" s="575" t="s">
        <v>38</v>
      </c>
      <c r="I311" s="575" t="s">
        <v>2999</v>
      </c>
      <c r="J311" s="575">
        <v>43703</v>
      </c>
      <c r="K311" s="578" t="s">
        <v>4255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6432</v>
      </c>
      <c r="C312" s="405" t="s">
        <v>2996</v>
      </c>
      <c r="D312" s="565" t="s">
        <v>6411</v>
      </c>
      <c r="E312" s="577">
        <v>10000</v>
      </c>
      <c r="F312" s="565" t="s">
        <v>3580</v>
      </c>
      <c r="G312" s="575" t="s">
        <v>2998</v>
      </c>
      <c r="H312" s="575" t="s">
        <v>38</v>
      </c>
      <c r="I312" s="575" t="s">
        <v>2999</v>
      </c>
      <c r="J312" s="575">
        <v>43717</v>
      </c>
      <c r="K312" s="578" t="s">
        <v>4255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6413</v>
      </c>
      <c r="C313" s="565" t="s">
        <v>34</v>
      </c>
      <c r="D313" s="565" t="s">
        <v>6407</v>
      </c>
      <c r="E313" s="577">
        <v>0</v>
      </c>
      <c r="F313" s="565" t="s">
        <v>5115</v>
      </c>
      <c r="G313" s="565" t="s">
        <v>2998</v>
      </c>
      <c r="H313" s="565" t="s">
        <v>38</v>
      </c>
      <c r="I313" s="565" t="s">
        <v>2998</v>
      </c>
      <c r="J313" s="575">
        <v>43749</v>
      </c>
      <c r="K313" s="581" t="s">
        <v>4255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6430</v>
      </c>
      <c r="C314" s="565" t="s">
        <v>34</v>
      </c>
      <c r="D314" s="565" t="s">
        <v>6407</v>
      </c>
      <c r="E314" s="577">
        <v>0</v>
      </c>
      <c r="F314" s="565" t="s">
        <v>5178</v>
      </c>
      <c r="G314" s="565" t="s">
        <v>2998</v>
      </c>
      <c r="H314" s="565" t="s">
        <v>38</v>
      </c>
      <c r="I314" s="565" t="s">
        <v>2998</v>
      </c>
      <c r="J314" s="575">
        <v>44225</v>
      </c>
      <c r="K314" s="581" t="s">
        <v>3862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6487</v>
      </c>
      <c r="C315" s="405" t="s">
        <v>2996</v>
      </c>
      <c r="D315" s="565" t="s">
        <v>6411</v>
      </c>
      <c r="E315" s="577">
        <v>29853.439999999999</v>
      </c>
      <c r="F315" s="565" t="s">
        <v>3604</v>
      </c>
      <c r="G315" s="575" t="s">
        <v>2998</v>
      </c>
      <c r="H315" s="575" t="s">
        <v>38</v>
      </c>
      <c r="I315" s="575" t="s">
        <v>3005</v>
      </c>
      <c r="J315" s="575">
        <v>43822</v>
      </c>
      <c r="K315" s="578" t="s">
        <v>3872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6518</v>
      </c>
      <c r="C316" s="405" t="s">
        <v>2996</v>
      </c>
      <c r="D316" s="565" t="s">
        <v>6411</v>
      </c>
      <c r="E316" s="577">
        <v>3500</v>
      </c>
      <c r="F316" s="565" t="s">
        <v>3623</v>
      </c>
      <c r="G316" s="575" t="s">
        <v>19</v>
      </c>
      <c r="H316" s="575" t="s">
        <v>20</v>
      </c>
      <c r="I316" s="575" t="s">
        <v>339</v>
      </c>
      <c r="J316" s="575">
        <v>44273</v>
      </c>
      <c r="K316" s="578" t="s">
        <v>3862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6425</v>
      </c>
      <c r="C317" s="405" t="s">
        <v>2996</v>
      </c>
      <c r="D317" s="565" t="s">
        <v>6411</v>
      </c>
      <c r="E317" s="577">
        <v>193917.59</v>
      </c>
      <c r="F317" s="565" t="s">
        <v>3309</v>
      </c>
      <c r="G317" s="575" t="s">
        <v>2998</v>
      </c>
      <c r="H317" s="575" t="s">
        <v>38</v>
      </c>
      <c r="I317" s="575" t="s">
        <v>3005</v>
      </c>
      <c r="J317" s="575">
        <v>43559</v>
      </c>
      <c r="K317" s="578" t="s">
        <v>4255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6519</v>
      </c>
      <c r="C318" s="405" t="s">
        <v>2996</v>
      </c>
      <c r="D318" s="565" t="s">
        <v>6411</v>
      </c>
      <c r="E318" s="577">
        <v>10000</v>
      </c>
      <c r="F318" s="565" t="s">
        <v>3004</v>
      </c>
      <c r="G318" s="575" t="s">
        <v>2998</v>
      </c>
      <c r="H318" s="575" t="s">
        <v>38</v>
      </c>
      <c r="I318" s="575" t="s">
        <v>3005</v>
      </c>
      <c r="J318" s="575">
        <v>43874</v>
      </c>
      <c r="K318" s="578" t="s">
        <v>3862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6520</v>
      </c>
      <c r="C319" s="565" t="s">
        <v>2996</v>
      </c>
      <c r="D319" s="565" t="s">
        <v>6407</v>
      </c>
      <c r="E319" s="577">
        <v>72.06</v>
      </c>
      <c r="F319" s="565" t="s">
        <v>3055</v>
      </c>
      <c r="G319" s="575" t="s">
        <v>2998</v>
      </c>
      <c r="H319" s="575" t="s">
        <v>38</v>
      </c>
      <c r="I319" s="575" t="s">
        <v>3005</v>
      </c>
      <c r="J319" s="575">
        <v>43685</v>
      </c>
      <c r="K319" s="578" t="s">
        <v>4255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6521</v>
      </c>
      <c r="C320" s="565" t="s">
        <v>2996</v>
      </c>
      <c r="D320" s="565" t="s">
        <v>6407</v>
      </c>
      <c r="E320" s="577">
        <v>295.22000000000003</v>
      </c>
      <c r="F320" s="565" t="s">
        <v>3065</v>
      </c>
      <c r="G320" s="575" t="s">
        <v>19</v>
      </c>
      <c r="H320" s="575" t="s">
        <v>38</v>
      </c>
      <c r="I320" s="575" t="s">
        <v>530</v>
      </c>
      <c r="J320" s="575">
        <v>43382</v>
      </c>
      <c r="K320" s="578" t="s">
        <v>3876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6522</v>
      </c>
      <c r="C321" s="565" t="s">
        <v>2996</v>
      </c>
      <c r="D321" s="565" t="s">
        <v>6407</v>
      </c>
      <c r="E321" s="577">
        <v>47.86</v>
      </c>
      <c r="F321" s="565" t="s">
        <v>3096</v>
      </c>
      <c r="G321" s="575" t="s">
        <v>2998</v>
      </c>
      <c r="H321" s="575" t="s">
        <v>38</v>
      </c>
      <c r="I321" s="575" t="s">
        <v>2999</v>
      </c>
      <c r="J321" s="575">
        <v>43665</v>
      </c>
      <c r="K321" s="578" t="s">
        <v>4255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6496</v>
      </c>
      <c r="C322" s="565" t="s">
        <v>2996</v>
      </c>
      <c r="D322" s="565" t="s">
        <v>6407</v>
      </c>
      <c r="E322" s="577"/>
      <c r="F322" s="565" t="s">
        <v>3320</v>
      </c>
      <c r="G322" s="575" t="s">
        <v>19</v>
      </c>
      <c r="H322" s="575" t="s">
        <v>38</v>
      </c>
      <c r="I322" s="575" t="s">
        <v>3146</v>
      </c>
      <c r="J322" s="575">
        <v>43515</v>
      </c>
      <c r="K322" s="578" t="s">
        <v>3876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6424</v>
      </c>
      <c r="C323" s="565" t="s">
        <v>2996</v>
      </c>
      <c r="D323" s="565" t="s">
        <v>6407</v>
      </c>
      <c r="E323" s="577">
        <v>4170.42</v>
      </c>
      <c r="F323" s="565" t="s">
        <v>3327</v>
      </c>
      <c r="G323" s="575" t="s">
        <v>2998</v>
      </c>
      <c r="H323" s="575" t="s">
        <v>38</v>
      </c>
      <c r="I323" s="575" t="s">
        <v>3005</v>
      </c>
      <c r="J323" s="575">
        <v>43664</v>
      </c>
      <c r="K323" s="578" t="s">
        <v>4255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6523</v>
      </c>
      <c r="C324" s="565" t="s">
        <v>2996</v>
      </c>
      <c r="D324" s="565" t="s">
        <v>6407</v>
      </c>
      <c r="E324" s="577">
        <v>6.32</v>
      </c>
      <c r="F324" s="565" t="s">
        <v>3139</v>
      </c>
      <c r="G324" s="575" t="s">
        <v>2998</v>
      </c>
      <c r="H324" s="575" t="s">
        <v>38</v>
      </c>
      <c r="I324" s="575" t="s">
        <v>2999</v>
      </c>
      <c r="J324" s="575" t="s">
        <v>3707</v>
      </c>
      <c r="K324" s="578" t="s">
        <v>3862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6410</v>
      </c>
      <c r="C325" s="565" t="s">
        <v>2996</v>
      </c>
      <c r="D325" s="565" t="s">
        <v>6407</v>
      </c>
      <c r="E325" s="577">
        <v>242.83</v>
      </c>
      <c r="F325" s="565" t="s">
        <v>3541</v>
      </c>
      <c r="G325" s="575" t="s">
        <v>2998</v>
      </c>
      <c r="H325" s="575" t="s">
        <v>38</v>
      </c>
      <c r="I325" s="575" t="s">
        <v>2999</v>
      </c>
      <c r="J325" s="575">
        <v>43675</v>
      </c>
      <c r="K325" s="578" t="s">
        <v>4255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6470</v>
      </c>
      <c r="C326" s="405" t="s">
        <v>2996</v>
      </c>
      <c r="D326" s="565" t="s">
        <v>1002</v>
      </c>
      <c r="E326" s="577">
        <v>57000</v>
      </c>
      <c r="F326" s="565" t="s">
        <v>3446</v>
      </c>
      <c r="G326" s="575" t="s">
        <v>2998</v>
      </c>
      <c r="H326" s="575" t="s">
        <v>38</v>
      </c>
      <c r="I326" s="575" t="s">
        <v>3005</v>
      </c>
      <c r="J326" s="575">
        <v>43622</v>
      </c>
      <c r="K326" s="578" t="s">
        <v>3872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6519</v>
      </c>
      <c r="C327" s="565" t="s">
        <v>2996</v>
      </c>
      <c r="D327" s="565" t="s">
        <v>6407</v>
      </c>
      <c r="E327" s="577">
        <v>299695.62</v>
      </c>
      <c r="F327" s="565" t="s">
        <v>3004</v>
      </c>
      <c r="G327" s="575" t="s">
        <v>2998</v>
      </c>
      <c r="H327" s="575" t="s">
        <v>38</v>
      </c>
      <c r="I327" s="575" t="s">
        <v>3005</v>
      </c>
      <c r="J327" s="575">
        <v>43874</v>
      </c>
      <c r="K327" s="578" t="s">
        <v>3862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6524</v>
      </c>
      <c r="C328" s="565" t="s">
        <v>2996</v>
      </c>
      <c r="D328" s="565" t="s">
        <v>6407</v>
      </c>
      <c r="E328" s="577">
        <v>29853.439999999999</v>
      </c>
      <c r="F328" s="565" t="s">
        <v>3070</v>
      </c>
      <c r="G328" s="575" t="s">
        <v>2998</v>
      </c>
      <c r="H328" s="575" t="s">
        <v>38</v>
      </c>
      <c r="I328" s="575" t="s">
        <v>2999</v>
      </c>
      <c r="J328" s="575">
        <v>43620</v>
      </c>
      <c r="K328" s="578" t="s">
        <v>3872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6525</v>
      </c>
      <c r="C329" s="405" t="s">
        <v>2996</v>
      </c>
      <c r="D329" s="565" t="s">
        <v>6411</v>
      </c>
      <c r="E329" s="577">
        <v>11000</v>
      </c>
      <c r="F329" s="565" t="s">
        <v>3214</v>
      </c>
      <c r="G329" s="575" t="s">
        <v>19</v>
      </c>
      <c r="H329" s="575" t="s">
        <v>20</v>
      </c>
      <c r="I329" s="575" t="s">
        <v>339</v>
      </c>
      <c r="J329" s="575">
        <v>44298</v>
      </c>
      <c r="K329" s="578" t="s">
        <v>3862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6417</v>
      </c>
      <c r="C330" s="405" t="s">
        <v>2996</v>
      </c>
      <c r="D330" s="565" t="s">
        <v>6411</v>
      </c>
      <c r="E330" s="577">
        <v>12000</v>
      </c>
      <c r="F330" s="565" t="s">
        <v>3264</v>
      </c>
      <c r="G330" s="575" t="s">
        <v>2998</v>
      </c>
      <c r="H330" s="575" t="s">
        <v>38</v>
      </c>
      <c r="I330" s="575" t="s">
        <v>2999</v>
      </c>
      <c r="J330" s="575">
        <v>43703</v>
      </c>
      <c r="K330" s="578" t="s">
        <v>4255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6524</v>
      </c>
      <c r="C331" s="405" t="s">
        <v>2996</v>
      </c>
      <c r="D331" s="565" t="s">
        <v>1002</v>
      </c>
      <c r="E331" s="577">
        <v>162050.69</v>
      </c>
      <c r="F331" s="565" t="s">
        <v>3070</v>
      </c>
      <c r="G331" s="575" t="s">
        <v>2998</v>
      </c>
      <c r="H331" s="575" t="s">
        <v>38</v>
      </c>
      <c r="I331" s="575" t="s">
        <v>2999</v>
      </c>
      <c r="J331" s="575">
        <v>43620</v>
      </c>
      <c r="K331" s="578" t="s">
        <v>3872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6467</v>
      </c>
      <c r="C332" s="405" t="s">
        <v>34</v>
      </c>
      <c r="D332" s="565" t="s">
        <v>6411</v>
      </c>
      <c r="E332" s="577">
        <v>5000</v>
      </c>
      <c r="F332" s="565" t="s">
        <v>4543</v>
      </c>
      <c r="G332" s="565" t="s">
        <v>2998</v>
      </c>
      <c r="H332" s="565" t="s">
        <v>38</v>
      </c>
      <c r="I332" s="565" t="s">
        <v>2998</v>
      </c>
      <c r="J332" s="575">
        <v>43901</v>
      </c>
      <c r="K332" s="581" t="s">
        <v>3856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6526</v>
      </c>
      <c r="C333" s="565" t="s">
        <v>34</v>
      </c>
      <c r="D333" s="565" t="s">
        <v>6407</v>
      </c>
      <c r="E333" s="577">
        <v>0</v>
      </c>
      <c r="F333" s="565" t="s">
        <v>5072</v>
      </c>
      <c r="G333" s="565" t="s">
        <v>110</v>
      </c>
      <c r="H333" s="565" t="s">
        <v>38</v>
      </c>
      <c r="I333" s="565" t="s">
        <v>413</v>
      </c>
      <c r="J333" s="575">
        <v>44183</v>
      </c>
      <c r="K333" s="581" t="s">
        <v>3856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6526</v>
      </c>
      <c r="C334" s="405" t="s">
        <v>34</v>
      </c>
      <c r="D334" s="565" t="s">
        <v>1002</v>
      </c>
      <c r="E334" s="577">
        <v>103154.55</v>
      </c>
      <c r="F334" s="565" t="s">
        <v>5072</v>
      </c>
      <c r="G334" s="565" t="s">
        <v>110</v>
      </c>
      <c r="H334" s="565" t="s">
        <v>38</v>
      </c>
      <c r="I334" s="565" t="s">
        <v>413</v>
      </c>
      <c r="J334" s="575">
        <v>44183</v>
      </c>
      <c r="K334" s="581" t="s">
        <v>3856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6525</v>
      </c>
      <c r="C335" s="405" t="s">
        <v>2996</v>
      </c>
      <c r="D335" s="565" t="s">
        <v>6411</v>
      </c>
      <c r="E335" s="577">
        <v>100000</v>
      </c>
      <c r="F335" s="565" t="s">
        <v>3214</v>
      </c>
      <c r="G335" s="575" t="s">
        <v>19</v>
      </c>
      <c r="H335" s="575" t="s">
        <v>20</v>
      </c>
      <c r="I335" s="575" t="s">
        <v>339</v>
      </c>
      <c r="J335" s="575">
        <v>44298</v>
      </c>
      <c r="K335" s="578" t="s">
        <v>3862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6417</v>
      </c>
      <c r="C336" s="405" t="s">
        <v>2996</v>
      </c>
      <c r="D336" s="565" t="s">
        <v>6411</v>
      </c>
      <c r="E336" s="577">
        <v>9000</v>
      </c>
      <c r="F336" s="565" t="s">
        <v>3264</v>
      </c>
      <c r="G336" s="575" t="s">
        <v>2998</v>
      </c>
      <c r="H336" s="575" t="s">
        <v>38</v>
      </c>
      <c r="I336" s="575" t="s">
        <v>2999</v>
      </c>
      <c r="J336" s="575">
        <v>43703</v>
      </c>
      <c r="K336" s="578" t="s">
        <v>4255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6512</v>
      </c>
      <c r="C337" s="405" t="s">
        <v>34</v>
      </c>
      <c r="D337" s="565" t="s">
        <v>6411</v>
      </c>
      <c r="E337" s="577">
        <v>5000</v>
      </c>
      <c r="F337" s="565" t="s">
        <v>5154</v>
      </c>
      <c r="G337" s="565" t="s">
        <v>110</v>
      </c>
      <c r="H337" s="565" t="s">
        <v>38</v>
      </c>
      <c r="I337" s="565" t="s">
        <v>4539</v>
      </c>
      <c r="J337" s="575">
        <v>44180</v>
      </c>
      <c r="K337" s="581" t="s">
        <v>3862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6527</v>
      </c>
      <c r="C338" s="565" t="s">
        <v>34</v>
      </c>
      <c r="D338" s="565" t="s">
        <v>6407</v>
      </c>
      <c r="E338" s="577">
        <v>0</v>
      </c>
      <c r="F338" s="565" t="s">
        <v>4819</v>
      </c>
      <c r="G338" s="565" t="s">
        <v>110</v>
      </c>
      <c r="H338" s="565" t="s">
        <v>2121</v>
      </c>
      <c r="I338" s="565" t="s">
        <v>6320</v>
      </c>
      <c r="J338" s="575">
        <v>44246</v>
      </c>
      <c r="K338" s="581" t="s">
        <v>3856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6419</v>
      </c>
      <c r="C339" s="405" t="s">
        <v>2996</v>
      </c>
      <c r="D339" s="565" t="s">
        <v>6411</v>
      </c>
      <c r="E339" s="577">
        <v>150895.04999999999</v>
      </c>
      <c r="F339" s="565" t="s">
        <v>3301</v>
      </c>
      <c r="G339" s="575" t="s">
        <v>2998</v>
      </c>
      <c r="H339" s="575" t="s">
        <v>38</v>
      </c>
      <c r="I339" s="575" t="s">
        <v>2999</v>
      </c>
      <c r="J339" s="575">
        <v>43605</v>
      </c>
      <c r="K339" s="578" t="s">
        <v>3872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6527</v>
      </c>
      <c r="C340" s="405" t="s">
        <v>34</v>
      </c>
      <c r="D340" s="565" t="s">
        <v>1002</v>
      </c>
      <c r="E340" s="577">
        <v>263682.77</v>
      </c>
      <c r="F340" s="565" t="s">
        <v>4819</v>
      </c>
      <c r="G340" s="565" t="s">
        <v>110</v>
      </c>
      <c r="H340" s="565" t="s">
        <v>2121</v>
      </c>
      <c r="I340" s="565" t="s">
        <v>6320</v>
      </c>
      <c r="J340" s="575">
        <v>44246</v>
      </c>
      <c r="K340" s="581" t="s">
        <v>3856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6425</v>
      </c>
      <c r="C341" s="405" t="s">
        <v>2996</v>
      </c>
      <c r="D341" s="565" t="s">
        <v>6411</v>
      </c>
      <c r="E341" s="577">
        <v>54000</v>
      </c>
      <c r="F341" s="565" t="s">
        <v>3309</v>
      </c>
      <c r="G341" s="575" t="s">
        <v>2998</v>
      </c>
      <c r="H341" s="575" t="s">
        <v>38</v>
      </c>
      <c r="I341" s="575" t="s">
        <v>3005</v>
      </c>
      <c r="J341" s="575">
        <v>43559</v>
      </c>
      <c r="K341" s="578" t="s">
        <v>4255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6528</v>
      </c>
      <c r="C342" s="405" t="s">
        <v>34</v>
      </c>
      <c r="D342" s="565" t="s">
        <v>1002</v>
      </c>
      <c r="E342" s="577">
        <v>10000</v>
      </c>
      <c r="F342" s="565" t="s">
        <v>4089</v>
      </c>
      <c r="G342" s="565" t="s">
        <v>110</v>
      </c>
      <c r="H342" s="565" t="s">
        <v>38</v>
      </c>
      <c r="I342" s="565" t="s">
        <v>3703</v>
      </c>
      <c r="J342" s="575">
        <v>44228</v>
      </c>
      <c r="K342" s="581" t="s">
        <v>3856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6529</v>
      </c>
      <c r="C343" s="405" t="s">
        <v>2996</v>
      </c>
      <c r="D343" s="565" t="s">
        <v>6411</v>
      </c>
      <c r="E343" s="577">
        <v>18500</v>
      </c>
      <c r="F343" s="565" t="s">
        <v>3520</v>
      </c>
      <c r="G343" s="575" t="s">
        <v>19</v>
      </c>
      <c r="H343" s="575" t="s">
        <v>20</v>
      </c>
      <c r="I343" s="575" t="s">
        <v>339</v>
      </c>
      <c r="J343" s="575">
        <v>44279</v>
      </c>
      <c r="K343" s="578" t="s">
        <v>3862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6503</v>
      </c>
      <c r="C344" s="565" t="s">
        <v>2996</v>
      </c>
      <c r="D344" s="565" t="s">
        <v>6407</v>
      </c>
      <c r="E344" s="577">
        <v>19321.39</v>
      </c>
      <c r="F344" s="565" t="s">
        <v>6504</v>
      </c>
      <c r="G344" s="575" t="s">
        <v>19</v>
      </c>
      <c r="H344" s="575" t="s">
        <v>20</v>
      </c>
      <c r="I344" s="575" t="s">
        <v>290</v>
      </c>
      <c r="J344" s="575">
        <v>44278</v>
      </c>
      <c r="K344" s="578" t="s">
        <v>3862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6417</v>
      </c>
      <c r="C345" s="405" t="s">
        <v>2996</v>
      </c>
      <c r="D345" s="565" t="s">
        <v>6411</v>
      </c>
      <c r="E345" s="577">
        <v>103664.69</v>
      </c>
      <c r="F345" s="565" t="s">
        <v>3264</v>
      </c>
      <c r="G345" s="575" t="s">
        <v>2998</v>
      </c>
      <c r="H345" s="575" t="s">
        <v>38</v>
      </c>
      <c r="I345" s="575" t="s">
        <v>2999</v>
      </c>
      <c r="J345" s="575">
        <v>43703</v>
      </c>
      <c r="K345" s="578" t="s">
        <v>4255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6472</v>
      </c>
      <c r="C346" s="405" t="s">
        <v>2996</v>
      </c>
      <c r="D346" s="565" t="s">
        <v>6411</v>
      </c>
      <c r="E346" s="577">
        <v>11000</v>
      </c>
      <c r="F346" s="565" t="s">
        <v>3435</v>
      </c>
      <c r="G346" s="575" t="s">
        <v>2998</v>
      </c>
      <c r="H346" s="575" t="s">
        <v>38</v>
      </c>
      <c r="I346" s="575" t="s">
        <v>2999</v>
      </c>
      <c r="J346" s="575">
        <v>43873</v>
      </c>
      <c r="K346" s="578" t="s">
        <v>3862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6530</v>
      </c>
      <c r="C347" s="565" t="s">
        <v>2996</v>
      </c>
      <c r="D347" s="565" t="s">
        <v>6407</v>
      </c>
      <c r="E347" s="577">
        <v>797.3</v>
      </c>
      <c r="F347" s="565" t="s">
        <v>3471</v>
      </c>
      <c r="G347" s="575" t="s">
        <v>2998</v>
      </c>
      <c r="H347" s="575" t="s">
        <v>38</v>
      </c>
      <c r="I347" s="575" t="s">
        <v>2999</v>
      </c>
      <c r="J347" s="575">
        <v>43710</v>
      </c>
      <c r="K347" s="578" t="s">
        <v>4255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6448</v>
      </c>
      <c r="C348" s="405" t="s">
        <v>2996</v>
      </c>
      <c r="D348" s="565" t="s">
        <v>1002</v>
      </c>
      <c r="E348" s="589">
        <v>151479.54999999999</v>
      </c>
      <c r="F348" s="565" t="s">
        <v>3364</v>
      </c>
      <c r="G348" s="575" t="s">
        <v>2998</v>
      </c>
      <c r="H348" s="575" t="s">
        <v>38</v>
      </c>
      <c r="I348" s="575" t="s">
        <v>2999</v>
      </c>
      <c r="J348" s="575">
        <v>43732</v>
      </c>
      <c r="K348" s="578" t="s">
        <v>4255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6531</v>
      </c>
      <c r="C349" s="405" t="s">
        <v>2996</v>
      </c>
      <c r="D349" s="565" t="s">
        <v>1002</v>
      </c>
      <c r="E349" s="577">
        <v>405479.42</v>
      </c>
      <c r="F349" s="565" t="s">
        <v>3021</v>
      </c>
      <c r="G349" s="575" t="s">
        <v>2998</v>
      </c>
      <c r="H349" s="575" t="s">
        <v>38</v>
      </c>
      <c r="I349" s="575" t="s">
        <v>2999</v>
      </c>
      <c r="J349" s="575">
        <v>43684</v>
      </c>
      <c r="K349" s="578" t="s">
        <v>4255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6532</v>
      </c>
      <c r="C350" s="405" t="s">
        <v>2996</v>
      </c>
      <c r="D350" s="565" t="s">
        <v>6411</v>
      </c>
      <c r="E350" s="577">
        <v>70000</v>
      </c>
      <c r="F350" s="565" t="s">
        <v>3326</v>
      </c>
      <c r="G350" s="575" t="s">
        <v>19</v>
      </c>
      <c r="H350" s="575" t="s">
        <v>20</v>
      </c>
      <c r="I350" s="575" t="s">
        <v>339</v>
      </c>
      <c r="J350" s="575">
        <v>44278</v>
      </c>
      <c r="K350" s="578" t="s">
        <v>3856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6472</v>
      </c>
      <c r="C351" s="405" t="s">
        <v>2996</v>
      </c>
      <c r="D351" s="565" t="s">
        <v>6411</v>
      </c>
      <c r="E351" s="577">
        <v>15000</v>
      </c>
      <c r="F351" s="565" t="s">
        <v>3435</v>
      </c>
      <c r="G351" s="575" t="s">
        <v>2998</v>
      </c>
      <c r="H351" s="575" t="s">
        <v>38</v>
      </c>
      <c r="I351" s="575" t="s">
        <v>2999</v>
      </c>
      <c r="J351" s="575">
        <v>43873</v>
      </c>
      <c r="K351" s="578" t="s">
        <v>3862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6461</v>
      </c>
      <c r="C352" s="565" t="s">
        <v>2996</v>
      </c>
      <c r="D352" s="565" t="s">
        <v>6407</v>
      </c>
      <c r="E352" s="577">
        <v>13320.06</v>
      </c>
      <c r="F352" s="565" t="s">
        <v>3567</v>
      </c>
      <c r="G352" s="575" t="s">
        <v>2998</v>
      </c>
      <c r="H352" s="575" t="s">
        <v>38</v>
      </c>
      <c r="I352" s="575" t="s">
        <v>2999</v>
      </c>
      <c r="J352" s="575">
        <v>44041</v>
      </c>
      <c r="K352" s="578" t="s">
        <v>3862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6417</v>
      </c>
      <c r="C353" s="405" t="s">
        <v>2996</v>
      </c>
      <c r="D353" s="565" t="s">
        <v>6411</v>
      </c>
      <c r="E353" s="577">
        <v>15000</v>
      </c>
      <c r="F353" s="565" t="s">
        <v>3264</v>
      </c>
      <c r="G353" s="575" t="s">
        <v>2998</v>
      </c>
      <c r="H353" s="575" t="s">
        <v>38</v>
      </c>
      <c r="I353" s="575" t="s">
        <v>2999</v>
      </c>
      <c r="J353" s="575">
        <v>43703</v>
      </c>
      <c r="K353" s="578" t="s">
        <v>4255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6533</v>
      </c>
      <c r="C354" s="405" t="s">
        <v>2996</v>
      </c>
      <c r="D354" s="565" t="s">
        <v>1002</v>
      </c>
      <c r="E354" s="577">
        <v>107481.43</v>
      </c>
      <c r="F354" s="565" t="s">
        <v>3152</v>
      </c>
      <c r="G354" s="575" t="s">
        <v>2998</v>
      </c>
      <c r="H354" s="575" t="s">
        <v>38</v>
      </c>
      <c r="I354" s="575" t="s">
        <v>2998</v>
      </c>
      <c r="J354" s="575">
        <v>44118</v>
      </c>
      <c r="K354" s="578" t="s">
        <v>3862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6534</v>
      </c>
      <c r="C355" s="405" t="s">
        <v>2996</v>
      </c>
      <c r="D355" s="565" t="s">
        <v>1002</v>
      </c>
      <c r="E355" s="577">
        <v>89000</v>
      </c>
      <c r="F355" s="565" t="s">
        <v>3150</v>
      </c>
      <c r="G355" s="575" t="s">
        <v>2998</v>
      </c>
      <c r="H355" s="575" t="s">
        <v>38</v>
      </c>
      <c r="I355" s="575" t="s">
        <v>2998</v>
      </c>
      <c r="J355" s="575">
        <v>44124</v>
      </c>
      <c r="K355" s="578" t="s">
        <v>3862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6535</v>
      </c>
      <c r="C356" s="405" t="s">
        <v>2996</v>
      </c>
      <c r="D356" s="565" t="s">
        <v>6411</v>
      </c>
      <c r="E356" s="577">
        <v>140003.78</v>
      </c>
      <c r="F356" s="565" t="s">
        <v>2374</v>
      </c>
      <c r="G356" s="575" t="s">
        <v>19</v>
      </c>
      <c r="H356" s="575" t="s">
        <v>20</v>
      </c>
      <c r="I356" s="575" t="s">
        <v>290</v>
      </c>
      <c r="J356" s="575">
        <v>44280</v>
      </c>
      <c r="K356" s="578" t="s">
        <v>3862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6536</v>
      </c>
      <c r="C357" s="405" t="s">
        <v>34</v>
      </c>
      <c r="D357" s="565" t="s">
        <v>6411</v>
      </c>
      <c r="E357" s="577">
        <v>200000</v>
      </c>
      <c r="F357" s="565" t="s">
        <v>3862</v>
      </c>
      <c r="G357" s="565" t="s">
        <v>110</v>
      </c>
      <c r="H357" s="565" t="s">
        <v>38</v>
      </c>
      <c r="I357" s="565" t="s">
        <v>3703</v>
      </c>
      <c r="J357" s="575">
        <v>44160</v>
      </c>
      <c r="K357" s="581" t="s">
        <v>3862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6537</v>
      </c>
      <c r="C358" s="565" t="s">
        <v>34</v>
      </c>
      <c r="D358" s="565" t="s">
        <v>6407</v>
      </c>
      <c r="E358" s="577">
        <v>0</v>
      </c>
      <c r="F358" s="565" t="s">
        <v>4656</v>
      </c>
      <c r="G358" s="565" t="s">
        <v>19</v>
      </c>
      <c r="H358" s="565" t="s">
        <v>38</v>
      </c>
      <c r="I358" s="565" t="s">
        <v>530</v>
      </c>
      <c r="J358" s="575">
        <v>43880</v>
      </c>
      <c r="K358" s="581" t="s">
        <v>3876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6525</v>
      </c>
      <c r="C359" s="405" t="s">
        <v>2996</v>
      </c>
      <c r="D359" s="565" t="s">
        <v>6411</v>
      </c>
      <c r="E359" s="577">
        <v>44600</v>
      </c>
      <c r="F359" s="565" t="s">
        <v>3214</v>
      </c>
      <c r="G359" s="575" t="s">
        <v>19</v>
      </c>
      <c r="H359" s="575" t="s">
        <v>20</v>
      </c>
      <c r="I359" s="575" t="s">
        <v>339</v>
      </c>
      <c r="J359" s="575">
        <v>44298</v>
      </c>
      <c r="K359" s="578" t="s">
        <v>3862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6538</v>
      </c>
      <c r="C360" s="405" t="s">
        <v>2996</v>
      </c>
      <c r="D360" s="565" t="s">
        <v>6411</v>
      </c>
      <c r="E360" s="577">
        <v>54600</v>
      </c>
      <c r="F360" s="565" t="s">
        <v>1983</v>
      </c>
      <c r="G360" s="575" t="s">
        <v>19</v>
      </c>
      <c r="H360" s="575" t="s">
        <v>20</v>
      </c>
      <c r="I360" s="575" t="s">
        <v>339</v>
      </c>
      <c r="J360" s="575">
        <v>44287</v>
      </c>
      <c r="K360" s="578" t="s">
        <v>3872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6539</v>
      </c>
      <c r="C361" s="405" t="s">
        <v>2996</v>
      </c>
      <c r="D361" s="565" t="s">
        <v>6411</v>
      </c>
      <c r="E361" s="577">
        <v>11500</v>
      </c>
      <c r="F361" s="565" t="s">
        <v>54</v>
      </c>
      <c r="G361" s="575" t="s">
        <v>19</v>
      </c>
      <c r="H361" s="575" t="s">
        <v>20</v>
      </c>
      <c r="I361" s="575" t="s">
        <v>339</v>
      </c>
      <c r="J361" s="575">
        <v>44333</v>
      </c>
      <c r="K361" s="578" t="s">
        <v>3872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6463</v>
      </c>
      <c r="C362" s="405" t="s">
        <v>2996</v>
      </c>
      <c r="D362" s="565" t="s">
        <v>6411</v>
      </c>
      <c r="E362" s="577">
        <v>98710.87</v>
      </c>
      <c r="F362" s="565" t="s">
        <v>3339</v>
      </c>
      <c r="G362" s="575" t="s">
        <v>2998</v>
      </c>
      <c r="H362" s="575" t="s">
        <v>38</v>
      </c>
      <c r="I362" s="575" t="s">
        <v>2999</v>
      </c>
      <c r="J362" s="575">
        <v>43711</v>
      </c>
      <c r="K362" s="578" t="s">
        <v>4255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6474</v>
      </c>
      <c r="C363" s="405" t="s">
        <v>34</v>
      </c>
      <c r="D363" s="565" t="s">
        <v>6411</v>
      </c>
      <c r="E363" s="577">
        <v>10000</v>
      </c>
      <c r="F363" s="565" t="s">
        <v>4681</v>
      </c>
      <c r="G363" s="565" t="s">
        <v>2998</v>
      </c>
      <c r="H363" s="565" t="s">
        <v>38</v>
      </c>
      <c r="I363" s="565" t="s">
        <v>2998</v>
      </c>
      <c r="J363" s="597">
        <v>43717</v>
      </c>
      <c r="K363" s="581" t="s">
        <v>4255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6463</v>
      </c>
      <c r="C364" s="405" t="s">
        <v>2996</v>
      </c>
      <c r="D364" s="565" t="s">
        <v>1002</v>
      </c>
      <c r="E364" s="577">
        <v>1330000</v>
      </c>
      <c r="F364" s="565" t="s">
        <v>3339</v>
      </c>
      <c r="G364" s="575" t="s">
        <v>2998</v>
      </c>
      <c r="H364" s="575" t="s">
        <v>38</v>
      </c>
      <c r="I364" s="575" t="s">
        <v>2999</v>
      </c>
      <c r="J364" s="575">
        <v>43711</v>
      </c>
      <c r="K364" s="578" t="s">
        <v>4255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6540</v>
      </c>
      <c r="C365" s="405" t="s">
        <v>34</v>
      </c>
      <c r="D365" s="565" t="s">
        <v>6411</v>
      </c>
      <c r="E365" s="577">
        <v>15000</v>
      </c>
      <c r="F365" s="565" t="s">
        <v>5330</v>
      </c>
      <c r="G365" s="565" t="s">
        <v>19</v>
      </c>
      <c r="H365" s="565" t="s">
        <v>124</v>
      </c>
      <c r="I365" s="565" t="s">
        <v>404</v>
      </c>
      <c r="J365" s="575">
        <v>44291</v>
      </c>
      <c r="K365" s="581" t="s">
        <v>3876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6529</v>
      </c>
      <c r="C366" s="405" t="s">
        <v>2996</v>
      </c>
      <c r="D366" s="565" t="s">
        <v>6411</v>
      </c>
      <c r="E366" s="577">
        <v>10000</v>
      </c>
      <c r="F366" s="565" t="s">
        <v>3520</v>
      </c>
      <c r="G366" s="575" t="s">
        <v>19</v>
      </c>
      <c r="H366" s="575" t="s">
        <v>20</v>
      </c>
      <c r="I366" s="575" t="s">
        <v>339</v>
      </c>
      <c r="J366" s="575">
        <v>44279</v>
      </c>
      <c r="K366" s="578" t="s">
        <v>3862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6541</v>
      </c>
      <c r="C367" s="405" t="s">
        <v>2996</v>
      </c>
      <c r="D367" s="565" t="s">
        <v>6411</v>
      </c>
      <c r="E367" s="577">
        <v>7000</v>
      </c>
      <c r="F367" s="565" t="s">
        <v>3348</v>
      </c>
      <c r="G367" s="575" t="s">
        <v>19</v>
      </c>
      <c r="H367" s="575" t="s">
        <v>20</v>
      </c>
      <c r="I367" s="575" t="s">
        <v>339</v>
      </c>
      <c r="J367" s="575">
        <v>44280</v>
      </c>
      <c r="K367" s="578" t="s">
        <v>3862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6542</v>
      </c>
      <c r="C368" s="405" t="s">
        <v>2996</v>
      </c>
      <c r="D368" s="565" t="s">
        <v>6411</v>
      </c>
      <c r="E368" s="577">
        <v>15000</v>
      </c>
      <c r="F368" s="565" t="s">
        <v>3067</v>
      </c>
      <c r="G368" s="575" t="s">
        <v>19</v>
      </c>
      <c r="H368" s="575" t="s">
        <v>20</v>
      </c>
      <c r="I368" s="575" t="s">
        <v>339</v>
      </c>
      <c r="J368" s="575">
        <v>44295</v>
      </c>
      <c r="K368" s="578" t="s">
        <v>3856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6419</v>
      </c>
      <c r="C369" s="405" t="s">
        <v>2996</v>
      </c>
      <c r="D369" s="565" t="s">
        <v>6411</v>
      </c>
      <c r="E369" s="577">
        <v>10000</v>
      </c>
      <c r="F369" s="565" t="s">
        <v>3301</v>
      </c>
      <c r="G369" s="575" t="s">
        <v>2998</v>
      </c>
      <c r="H369" s="575" t="s">
        <v>38</v>
      </c>
      <c r="I369" s="575" t="s">
        <v>2999</v>
      </c>
      <c r="J369" s="575">
        <v>43605</v>
      </c>
      <c r="K369" s="578" t="s">
        <v>3872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6425</v>
      </c>
      <c r="C370" s="405" t="s">
        <v>2996</v>
      </c>
      <c r="D370" s="565" t="s">
        <v>1002</v>
      </c>
      <c r="E370" s="577">
        <v>4300</v>
      </c>
      <c r="F370" s="565" t="s">
        <v>3309</v>
      </c>
      <c r="G370" s="575" t="s">
        <v>2998</v>
      </c>
      <c r="H370" s="575" t="s">
        <v>38</v>
      </c>
      <c r="I370" s="575" t="s">
        <v>3005</v>
      </c>
      <c r="J370" s="575">
        <v>43559</v>
      </c>
      <c r="K370" s="578" t="s">
        <v>4255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6543</v>
      </c>
      <c r="C371" s="405" t="s">
        <v>2996</v>
      </c>
      <c r="D371" s="565" t="s">
        <v>6411</v>
      </c>
      <c r="E371" s="577">
        <v>50000</v>
      </c>
      <c r="F371" s="565" t="s">
        <v>3405</v>
      </c>
      <c r="G371" s="575" t="s">
        <v>19</v>
      </c>
      <c r="H371" s="575" t="s">
        <v>20</v>
      </c>
      <c r="I371" s="575" t="s">
        <v>339</v>
      </c>
      <c r="J371" s="575">
        <v>44322</v>
      </c>
      <c r="K371" s="578" t="s">
        <v>3862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6544</v>
      </c>
      <c r="C372" s="405" t="s">
        <v>2996</v>
      </c>
      <c r="D372" s="565" t="s">
        <v>6411</v>
      </c>
      <c r="E372" s="577">
        <v>0</v>
      </c>
      <c r="F372" s="565" t="s">
        <v>3311</v>
      </c>
      <c r="G372" s="575" t="s">
        <v>19</v>
      </c>
      <c r="H372" s="575" t="s">
        <v>20</v>
      </c>
      <c r="I372" s="575" t="s">
        <v>3045</v>
      </c>
      <c r="J372" s="575">
        <v>44266</v>
      </c>
      <c r="K372" s="578" t="s">
        <v>3872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6417</v>
      </c>
      <c r="C373" s="405" t="s">
        <v>2996</v>
      </c>
      <c r="D373" s="565" t="s">
        <v>6411</v>
      </c>
      <c r="E373" s="577">
        <v>40000</v>
      </c>
      <c r="F373" s="565" t="s">
        <v>3264</v>
      </c>
      <c r="G373" s="575" t="s">
        <v>2998</v>
      </c>
      <c r="H373" s="575" t="s">
        <v>38</v>
      </c>
      <c r="I373" s="575" t="s">
        <v>2999</v>
      </c>
      <c r="J373" s="575">
        <v>43703</v>
      </c>
      <c r="K373" s="578" t="s">
        <v>4255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6425</v>
      </c>
      <c r="C374" s="405" t="s">
        <v>2996</v>
      </c>
      <c r="D374" s="565" t="s">
        <v>6411</v>
      </c>
      <c r="E374" s="577">
        <v>17000</v>
      </c>
      <c r="F374" s="565" t="s">
        <v>3309</v>
      </c>
      <c r="G374" s="575" t="s">
        <v>2998</v>
      </c>
      <c r="H374" s="575" t="s">
        <v>38</v>
      </c>
      <c r="I374" s="575" t="s">
        <v>3005</v>
      </c>
      <c r="J374" s="575">
        <v>43559</v>
      </c>
      <c r="K374" s="578" t="s">
        <v>4255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6543</v>
      </c>
      <c r="C375" s="405" t="s">
        <v>2996</v>
      </c>
      <c r="D375" s="565" t="s">
        <v>6411</v>
      </c>
      <c r="E375" s="577">
        <v>40000</v>
      </c>
      <c r="F375" s="565" t="s">
        <v>3405</v>
      </c>
      <c r="G375" s="575" t="s">
        <v>19</v>
      </c>
      <c r="H375" s="575" t="s">
        <v>20</v>
      </c>
      <c r="I375" s="575" t="s">
        <v>339</v>
      </c>
      <c r="J375" s="575">
        <v>44322</v>
      </c>
      <c r="K375" s="578" t="s">
        <v>3862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6545</v>
      </c>
      <c r="C376" s="405" t="s">
        <v>2996</v>
      </c>
      <c r="D376" s="565" t="s">
        <v>6411</v>
      </c>
      <c r="E376" s="577">
        <v>150000</v>
      </c>
      <c r="F376" s="565" t="s">
        <v>3538</v>
      </c>
      <c r="G376" s="575" t="s">
        <v>19</v>
      </c>
      <c r="H376" s="575" t="s">
        <v>20</v>
      </c>
      <c r="I376" s="575" t="s">
        <v>339</v>
      </c>
      <c r="J376" s="575">
        <v>44319</v>
      </c>
      <c r="K376" s="578" t="s">
        <v>3862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6419</v>
      </c>
      <c r="C377" s="405" t="s">
        <v>2996</v>
      </c>
      <c r="D377" s="565" t="s">
        <v>6411</v>
      </c>
      <c r="E377" s="577">
        <v>280000</v>
      </c>
      <c r="F377" s="565" t="s">
        <v>3301</v>
      </c>
      <c r="G377" s="575" t="s">
        <v>2998</v>
      </c>
      <c r="H377" s="575" t="s">
        <v>38</v>
      </c>
      <c r="I377" s="575" t="s">
        <v>2999</v>
      </c>
      <c r="J377" s="575">
        <v>43605</v>
      </c>
      <c r="K377" s="578" t="s">
        <v>3872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6546</v>
      </c>
      <c r="C378" s="405" t="s">
        <v>2996</v>
      </c>
      <c r="D378" s="565" t="s">
        <v>6411</v>
      </c>
      <c r="E378" s="577">
        <v>2000</v>
      </c>
      <c r="F378" s="565" t="s">
        <v>2548</v>
      </c>
      <c r="G378" s="575" t="s">
        <v>19</v>
      </c>
      <c r="H378" s="575" t="s">
        <v>20</v>
      </c>
      <c r="I378" s="575" t="s">
        <v>290</v>
      </c>
      <c r="J378" s="575">
        <v>44280</v>
      </c>
      <c r="K378" s="578" t="s">
        <v>3856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3686</v>
      </c>
      <c r="C379" s="405" t="s">
        <v>142</v>
      </c>
      <c r="D379" s="565" t="s">
        <v>1002</v>
      </c>
      <c r="E379" s="577">
        <v>57300</v>
      </c>
      <c r="F379" s="565" t="s">
        <v>3685</v>
      </c>
      <c r="G379" s="575" t="s">
        <v>19</v>
      </c>
      <c r="H379" s="575" t="s">
        <v>38</v>
      </c>
      <c r="I379" s="575" t="s">
        <v>3687</v>
      </c>
      <c r="J379" s="575">
        <v>43759</v>
      </c>
      <c r="K379" s="578" t="s">
        <v>5286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6547</v>
      </c>
      <c r="C380" s="405" t="s">
        <v>2996</v>
      </c>
      <c r="D380" s="565" t="s">
        <v>6411</v>
      </c>
      <c r="E380" s="577">
        <v>13000</v>
      </c>
      <c r="F380" s="565" t="s">
        <v>1999</v>
      </c>
      <c r="G380" s="575" t="s">
        <v>19</v>
      </c>
      <c r="H380" s="575" t="s">
        <v>20</v>
      </c>
      <c r="I380" s="575" t="s">
        <v>290</v>
      </c>
      <c r="J380" s="575">
        <v>44322</v>
      </c>
      <c r="K380" s="578" t="s">
        <v>3862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6512</v>
      </c>
      <c r="C381" s="405" t="s">
        <v>34</v>
      </c>
      <c r="D381" s="565" t="s">
        <v>6411</v>
      </c>
      <c r="E381" s="577">
        <v>50000</v>
      </c>
      <c r="F381" s="565" t="s">
        <v>5154</v>
      </c>
      <c r="G381" s="565" t="s">
        <v>110</v>
      </c>
      <c r="H381" s="565" t="s">
        <v>38</v>
      </c>
      <c r="I381" s="565" t="s">
        <v>4539</v>
      </c>
      <c r="J381" s="595">
        <v>44180</v>
      </c>
      <c r="K381" s="581" t="s">
        <v>3862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6478</v>
      </c>
      <c r="C382" s="405" t="s">
        <v>2996</v>
      </c>
      <c r="D382" s="565" t="s">
        <v>6411</v>
      </c>
      <c r="E382" s="577">
        <v>40000</v>
      </c>
      <c r="F382" s="565" t="s">
        <v>927</v>
      </c>
      <c r="G382" s="575" t="s">
        <v>19</v>
      </c>
      <c r="H382" s="575" t="s">
        <v>20</v>
      </c>
      <c r="I382" s="575" t="s">
        <v>290</v>
      </c>
      <c r="J382" s="575">
        <v>44321</v>
      </c>
      <c r="K382" s="578" t="s">
        <v>3862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6547</v>
      </c>
      <c r="C383" s="405" t="s">
        <v>2996</v>
      </c>
      <c r="D383" s="565" t="s">
        <v>6411</v>
      </c>
      <c r="E383" s="577">
        <v>10000</v>
      </c>
      <c r="F383" s="565" t="s">
        <v>1999</v>
      </c>
      <c r="G383" s="575" t="s">
        <v>19</v>
      </c>
      <c r="H383" s="575" t="s">
        <v>20</v>
      </c>
      <c r="I383" s="575" t="s">
        <v>290</v>
      </c>
      <c r="J383" s="575">
        <v>44322</v>
      </c>
      <c r="K383" s="578" t="s">
        <v>3862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6548</v>
      </c>
      <c r="C384" s="405" t="s">
        <v>2996</v>
      </c>
      <c r="D384" s="565" t="s">
        <v>6411</v>
      </c>
      <c r="E384" s="577">
        <v>31306.959999999999</v>
      </c>
      <c r="F384" s="565" t="s">
        <v>3154</v>
      </c>
      <c r="G384" s="575" t="s">
        <v>19</v>
      </c>
      <c r="H384" s="575" t="s">
        <v>20</v>
      </c>
      <c r="I384" s="575" t="s">
        <v>290</v>
      </c>
      <c r="J384" s="575">
        <v>44328</v>
      </c>
      <c r="K384" s="578" t="s">
        <v>3862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6549</v>
      </c>
      <c r="C385" s="405" t="s">
        <v>2996</v>
      </c>
      <c r="D385" s="565" t="s">
        <v>6411</v>
      </c>
      <c r="E385" s="577">
        <v>9000</v>
      </c>
      <c r="F385" s="565" t="s">
        <v>3107</v>
      </c>
      <c r="G385" s="575" t="s">
        <v>19</v>
      </c>
      <c r="H385" s="575" t="s">
        <v>20</v>
      </c>
      <c r="I385" s="575" t="s">
        <v>3045</v>
      </c>
      <c r="J385" s="575">
        <v>44260</v>
      </c>
      <c r="K385" s="578" t="s">
        <v>3862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6438</v>
      </c>
      <c r="C386" s="405" t="s">
        <v>2996</v>
      </c>
      <c r="D386" s="565" t="s">
        <v>6411</v>
      </c>
      <c r="E386" s="577">
        <v>40000</v>
      </c>
      <c r="F386" s="565" t="s">
        <v>3422</v>
      </c>
      <c r="G386" s="575" t="s">
        <v>2998</v>
      </c>
      <c r="H386" s="575" t="s">
        <v>38</v>
      </c>
      <c r="I386" s="575" t="s">
        <v>2999</v>
      </c>
      <c r="J386" s="575">
        <v>43564</v>
      </c>
      <c r="K386" s="578" t="s">
        <v>3876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6550</v>
      </c>
      <c r="C387" s="405" t="s">
        <v>34</v>
      </c>
      <c r="D387" s="565" t="s">
        <v>6411</v>
      </c>
      <c r="E387" s="577">
        <v>506343.93</v>
      </c>
      <c r="F387" s="565" t="s">
        <v>4002</v>
      </c>
      <c r="G387" s="565" t="s">
        <v>19</v>
      </c>
      <c r="H387" s="565" t="s">
        <v>124</v>
      </c>
      <c r="I387" s="565" t="s">
        <v>404</v>
      </c>
      <c r="J387" s="598">
        <v>44298</v>
      </c>
      <c r="K387" s="581" t="s">
        <v>3872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6551</v>
      </c>
      <c r="C388" s="405" t="s">
        <v>2996</v>
      </c>
      <c r="D388" s="565" t="s">
        <v>6411</v>
      </c>
      <c r="E388" s="577">
        <v>5000</v>
      </c>
      <c r="F388" s="565" t="s">
        <v>3273</v>
      </c>
      <c r="G388" s="575" t="s">
        <v>2998</v>
      </c>
      <c r="H388" s="575" t="s">
        <v>38</v>
      </c>
      <c r="I388" s="575" t="s">
        <v>3005</v>
      </c>
      <c r="J388" s="575">
        <v>43752</v>
      </c>
      <c r="K388" s="578" t="s">
        <v>3862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6438</v>
      </c>
      <c r="C389" s="405" t="s">
        <v>2996</v>
      </c>
      <c r="D389" s="565" t="s">
        <v>6411</v>
      </c>
      <c r="E389" s="577">
        <v>50000</v>
      </c>
      <c r="F389" s="565" t="s">
        <v>3422</v>
      </c>
      <c r="G389" s="575" t="s">
        <v>2998</v>
      </c>
      <c r="H389" s="575" t="s">
        <v>38</v>
      </c>
      <c r="I389" s="575" t="s">
        <v>2999</v>
      </c>
      <c r="J389" s="575">
        <v>43564</v>
      </c>
      <c r="K389" s="578" t="s">
        <v>3876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6479</v>
      </c>
      <c r="C390" s="405" t="s">
        <v>2996</v>
      </c>
      <c r="D390" s="565" t="s">
        <v>6411</v>
      </c>
      <c r="E390" s="577">
        <v>15000</v>
      </c>
      <c r="F390" s="565" t="s">
        <v>3330</v>
      </c>
      <c r="G390" s="575" t="s">
        <v>19</v>
      </c>
      <c r="H390" s="575" t="s">
        <v>20</v>
      </c>
      <c r="I390" s="575" t="s">
        <v>290</v>
      </c>
      <c r="J390" s="575">
        <v>44295</v>
      </c>
      <c r="K390" s="578" t="s">
        <v>3869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6552</v>
      </c>
      <c r="C391" s="405" t="s">
        <v>2996</v>
      </c>
      <c r="D391" s="565" t="s">
        <v>1002</v>
      </c>
      <c r="E391" s="577">
        <v>30000</v>
      </c>
      <c r="F391" s="565" t="s">
        <v>3418</v>
      </c>
      <c r="G391" s="575" t="s">
        <v>2998</v>
      </c>
      <c r="H391" s="575" t="s">
        <v>38</v>
      </c>
      <c r="I391" s="575" t="s">
        <v>2998</v>
      </c>
      <c r="J391" s="575">
        <v>44036</v>
      </c>
      <c r="K391" s="578" t="s">
        <v>3872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6417</v>
      </c>
      <c r="C392" s="405" t="s">
        <v>2996</v>
      </c>
      <c r="D392" s="565" t="s">
        <v>6411</v>
      </c>
      <c r="E392" s="577">
        <v>600000</v>
      </c>
      <c r="F392" s="565" t="s">
        <v>3264</v>
      </c>
      <c r="G392" s="575" t="s">
        <v>2998</v>
      </c>
      <c r="H392" s="575" t="s">
        <v>38</v>
      </c>
      <c r="I392" s="575" t="s">
        <v>2999</v>
      </c>
      <c r="J392" s="575">
        <v>43703</v>
      </c>
      <c r="K392" s="578" t="s">
        <v>4255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6510</v>
      </c>
      <c r="C393" s="405" t="s">
        <v>34</v>
      </c>
      <c r="D393" s="565" t="s">
        <v>6411</v>
      </c>
      <c r="E393" s="577">
        <v>40000</v>
      </c>
      <c r="F393" s="565" t="s">
        <v>5457</v>
      </c>
      <c r="G393" s="565" t="s">
        <v>110</v>
      </c>
      <c r="H393" s="565" t="s">
        <v>38</v>
      </c>
      <c r="I393" s="565" t="s">
        <v>1740</v>
      </c>
      <c r="J393" s="575">
        <v>44134</v>
      </c>
      <c r="K393" s="581" t="s">
        <v>3856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6553</v>
      </c>
      <c r="C394" s="405" t="s">
        <v>34</v>
      </c>
      <c r="D394" s="565" t="s">
        <v>1002</v>
      </c>
      <c r="E394" s="577">
        <v>15000</v>
      </c>
      <c r="F394" s="565" t="s">
        <v>4303</v>
      </c>
      <c r="G394" s="565" t="s">
        <v>110</v>
      </c>
      <c r="H394" s="565" t="s">
        <v>38</v>
      </c>
      <c r="I394" s="565" t="s">
        <v>1740</v>
      </c>
      <c r="J394" s="575">
        <v>44194</v>
      </c>
      <c r="K394" s="581" t="s">
        <v>3862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6417</v>
      </c>
      <c r="C395" s="405" t="s">
        <v>2996</v>
      </c>
      <c r="D395" s="565" t="s">
        <v>6411</v>
      </c>
      <c r="E395" s="577">
        <v>100000</v>
      </c>
      <c r="F395" s="565" t="s">
        <v>3264</v>
      </c>
      <c r="G395" s="575" t="s">
        <v>2998</v>
      </c>
      <c r="H395" s="575" t="s">
        <v>38</v>
      </c>
      <c r="I395" s="575" t="s">
        <v>2999</v>
      </c>
      <c r="J395" s="575">
        <v>43703</v>
      </c>
      <c r="K395" s="578" t="s">
        <v>4255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6554</v>
      </c>
      <c r="C396" s="405" t="s">
        <v>2996</v>
      </c>
      <c r="D396" s="565" t="s">
        <v>6411</v>
      </c>
      <c r="E396" s="577">
        <v>5000</v>
      </c>
      <c r="F396" s="565" t="s">
        <v>3018</v>
      </c>
      <c r="G396" s="575" t="s">
        <v>2998</v>
      </c>
      <c r="H396" s="575" t="s">
        <v>38</v>
      </c>
      <c r="I396" s="575" t="s">
        <v>2999</v>
      </c>
      <c r="J396" s="575">
        <v>43753</v>
      </c>
      <c r="K396" s="578" t="s">
        <v>3862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6543</v>
      </c>
      <c r="C397" s="405" t="s">
        <v>2996</v>
      </c>
      <c r="D397" s="565" t="s">
        <v>6411</v>
      </c>
      <c r="E397" s="577">
        <v>312377.96000000002</v>
      </c>
      <c r="F397" s="565" t="s">
        <v>3405</v>
      </c>
      <c r="G397" s="575" t="s">
        <v>19</v>
      </c>
      <c r="H397" s="575" t="s">
        <v>20</v>
      </c>
      <c r="I397" s="575" t="s">
        <v>339</v>
      </c>
      <c r="J397" s="575">
        <v>44322</v>
      </c>
      <c r="K397" s="578" t="s">
        <v>3862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6555</v>
      </c>
      <c r="C398" s="405" t="s">
        <v>2996</v>
      </c>
      <c r="D398" s="565" t="s">
        <v>6411</v>
      </c>
      <c r="E398" s="577">
        <v>15000</v>
      </c>
      <c r="F398" s="565" t="s">
        <v>68</v>
      </c>
      <c r="G398" s="575" t="s">
        <v>19</v>
      </c>
      <c r="H398" s="575" t="s">
        <v>20</v>
      </c>
      <c r="I398" s="575" t="s">
        <v>290</v>
      </c>
      <c r="J398" s="575">
        <v>44319</v>
      </c>
      <c r="K398" s="578" t="s">
        <v>3862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6556</v>
      </c>
      <c r="C399" s="405" t="s">
        <v>34</v>
      </c>
      <c r="D399" s="565" t="s">
        <v>6411</v>
      </c>
      <c r="E399" s="577">
        <v>15000</v>
      </c>
      <c r="F399" s="565" t="s">
        <v>5022</v>
      </c>
      <c r="G399" s="565" t="s">
        <v>110</v>
      </c>
      <c r="H399" s="565" t="s">
        <v>38</v>
      </c>
      <c r="I399" s="565" t="s">
        <v>3703</v>
      </c>
      <c r="J399" s="575">
        <v>44090</v>
      </c>
      <c r="K399" s="581" t="s">
        <v>3872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6438</v>
      </c>
      <c r="C400" s="405" t="s">
        <v>2996</v>
      </c>
      <c r="D400" s="565" t="s">
        <v>6411</v>
      </c>
      <c r="E400" s="577">
        <v>40000</v>
      </c>
      <c r="F400" s="565" t="s">
        <v>3422</v>
      </c>
      <c r="G400" s="575" t="s">
        <v>2998</v>
      </c>
      <c r="H400" s="575" t="s">
        <v>38</v>
      </c>
      <c r="I400" s="575" t="s">
        <v>2999</v>
      </c>
      <c r="J400" s="575">
        <v>43564</v>
      </c>
      <c r="K400" s="578" t="s">
        <v>3876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6543</v>
      </c>
      <c r="C401" s="405" t="s">
        <v>2996</v>
      </c>
      <c r="D401" s="565" t="s">
        <v>6411</v>
      </c>
      <c r="E401" s="577">
        <v>11500</v>
      </c>
      <c r="F401" s="565" t="s">
        <v>3405</v>
      </c>
      <c r="G401" s="575" t="s">
        <v>19</v>
      </c>
      <c r="H401" s="575" t="s">
        <v>20</v>
      </c>
      <c r="I401" s="575" t="s">
        <v>339</v>
      </c>
      <c r="J401" s="575">
        <v>44322</v>
      </c>
      <c r="K401" s="578" t="s">
        <v>3862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6542</v>
      </c>
      <c r="C402" s="405" t="s">
        <v>2996</v>
      </c>
      <c r="D402" s="565" t="s">
        <v>6411</v>
      </c>
      <c r="E402" s="577">
        <v>100000</v>
      </c>
      <c r="F402" s="565" t="s">
        <v>3067</v>
      </c>
      <c r="G402" s="575" t="s">
        <v>19</v>
      </c>
      <c r="H402" s="575" t="s">
        <v>20</v>
      </c>
      <c r="I402" s="575" t="s">
        <v>339</v>
      </c>
      <c r="J402" s="575">
        <v>44295</v>
      </c>
      <c r="K402" s="578" t="s">
        <v>3856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6433</v>
      </c>
      <c r="C403" s="405" t="s">
        <v>2996</v>
      </c>
      <c r="D403" s="565" t="s">
        <v>6411</v>
      </c>
      <c r="E403" s="577">
        <v>100000</v>
      </c>
      <c r="F403" s="565" t="s">
        <v>3518</v>
      </c>
      <c r="G403" s="575" t="s">
        <v>2998</v>
      </c>
      <c r="H403" s="575" t="s">
        <v>38</v>
      </c>
      <c r="I403" s="575" t="s">
        <v>2999</v>
      </c>
      <c r="J403" s="575">
        <v>43894</v>
      </c>
      <c r="K403" s="578" t="s">
        <v>3872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6557</v>
      </c>
      <c r="C404" s="405" t="s">
        <v>34</v>
      </c>
      <c r="D404" s="565" t="s">
        <v>1002</v>
      </c>
      <c r="E404" s="577">
        <v>7000</v>
      </c>
      <c r="F404" s="565" t="s">
        <v>4305</v>
      </c>
      <c r="G404" s="565" t="s">
        <v>19</v>
      </c>
      <c r="H404" s="565" t="s">
        <v>38</v>
      </c>
      <c r="I404" s="565" t="s">
        <v>3860</v>
      </c>
      <c r="J404" s="575">
        <v>44075</v>
      </c>
      <c r="K404" s="581" t="s">
        <v>3862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6428</v>
      </c>
      <c r="C405" s="565" t="s">
        <v>34</v>
      </c>
      <c r="D405" s="565" t="s">
        <v>6407</v>
      </c>
      <c r="E405" s="577">
        <v>0</v>
      </c>
      <c r="F405" s="565" t="s">
        <v>4746</v>
      </c>
      <c r="G405" s="565" t="s">
        <v>2998</v>
      </c>
      <c r="H405" s="565" t="s">
        <v>38</v>
      </c>
      <c r="I405" s="565" t="s">
        <v>2998</v>
      </c>
      <c r="J405" s="575">
        <v>43872</v>
      </c>
      <c r="K405" s="581" t="s">
        <v>3862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6545</v>
      </c>
      <c r="C406" s="405" t="s">
        <v>2996</v>
      </c>
      <c r="D406" s="565" t="s">
        <v>6411</v>
      </c>
      <c r="E406" s="577">
        <v>30000</v>
      </c>
      <c r="F406" s="565" t="s">
        <v>3538</v>
      </c>
      <c r="G406" s="575" t="s">
        <v>19</v>
      </c>
      <c r="H406" s="575" t="s">
        <v>20</v>
      </c>
      <c r="I406" s="575" t="s">
        <v>339</v>
      </c>
      <c r="J406" s="575">
        <v>44319</v>
      </c>
      <c r="K406" s="578" t="s">
        <v>3862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6558</v>
      </c>
      <c r="C407" s="405" t="s">
        <v>34</v>
      </c>
      <c r="D407" s="565" t="s">
        <v>6411</v>
      </c>
      <c r="E407" s="577">
        <v>10000</v>
      </c>
      <c r="F407" s="565" t="s">
        <v>1253</v>
      </c>
      <c r="G407" s="565" t="s">
        <v>110</v>
      </c>
      <c r="H407" s="565" t="s">
        <v>38</v>
      </c>
      <c r="I407" s="565" t="s">
        <v>4171</v>
      </c>
      <c r="J407" s="575">
        <v>44145</v>
      </c>
      <c r="K407" s="581" t="s">
        <v>3856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6559</v>
      </c>
      <c r="C408" s="405" t="s">
        <v>34</v>
      </c>
      <c r="D408" s="565" t="s">
        <v>6411</v>
      </c>
      <c r="E408" s="577">
        <v>150000</v>
      </c>
      <c r="F408" s="565" t="s">
        <v>5049</v>
      </c>
      <c r="G408" s="565" t="s">
        <v>19</v>
      </c>
      <c r="H408" s="565" t="s">
        <v>124</v>
      </c>
      <c r="I408" s="565" t="s">
        <v>404</v>
      </c>
      <c r="J408" s="575">
        <v>44349</v>
      </c>
      <c r="K408" s="581" t="s">
        <v>4077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6419</v>
      </c>
      <c r="C409" s="405" t="s">
        <v>2996</v>
      </c>
      <c r="D409" s="565" t="s">
        <v>6411</v>
      </c>
      <c r="E409" s="577">
        <v>200000</v>
      </c>
      <c r="F409" s="565" t="s">
        <v>3301</v>
      </c>
      <c r="G409" s="575" t="s">
        <v>2998</v>
      </c>
      <c r="H409" s="575" t="s">
        <v>38</v>
      </c>
      <c r="I409" s="575" t="s">
        <v>2999</v>
      </c>
      <c r="J409" s="575">
        <v>43605</v>
      </c>
      <c r="K409" s="578" t="s">
        <v>3872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6529</v>
      </c>
      <c r="C410" s="405" t="s">
        <v>2996</v>
      </c>
      <c r="D410" s="565" t="s">
        <v>6411</v>
      </c>
      <c r="E410" s="577">
        <v>60000</v>
      </c>
      <c r="F410" s="565" t="s">
        <v>3520</v>
      </c>
      <c r="G410" s="575" t="s">
        <v>19</v>
      </c>
      <c r="H410" s="575" t="s">
        <v>20</v>
      </c>
      <c r="I410" s="575" t="s">
        <v>339</v>
      </c>
      <c r="J410" s="575">
        <v>44279</v>
      </c>
      <c r="K410" s="578" t="s">
        <v>3862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6560</v>
      </c>
      <c r="C411" s="405" t="s">
        <v>34</v>
      </c>
      <c r="D411" s="565" t="s">
        <v>6411</v>
      </c>
      <c r="E411" s="577">
        <v>30000</v>
      </c>
      <c r="F411" s="565" t="s">
        <v>3938</v>
      </c>
      <c r="G411" s="565" t="s">
        <v>110</v>
      </c>
      <c r="H411" s="565" t="s">
        <v>38</v>
      </c>
      <c r="I411" s="558" t="s">
        <v>3939</v>
      </c>
      <c r="J411" s="575">
        <v>44180</v>
      </c>
      <c r="K411" s="581" t="s">
        <v>3872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6561</v>
      </c>
      <c r="C412" s="565" t="s">
        <v>2996</v>
      </c>
      <c r="D412" s="565" t="s">
        <v>6407</v>
      </c>
      <c r="E412" s="577">
        <v>373842.57</v>
      </c>
      <c r="F412" s="565" t="s">
        <v>3209</v>
      </c>
      <c r="G412" s="575" t="s">
        <v>3063</v>
      </c>
      <c r="H412" s="575" t="s">
        <v>38</v>
      </c>
      <c r="I412" s="593" t="s">
        <v>3063</v>
      </c>
      <c r="J412" s="575">
        <v>43829</v>
      </c>
      <c r="K412" s="578" t="s">
        <v>3876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6472</v>
      </c>
      <c r="C413" s="405" t="s">
        <v>2996</v>
      </c>
      <c r="D413" s="565" t="s">
        <v>6411</v>
      </c>
      <c r="E413" s="577">
        <v>8000</v>
      </c>
      <c r="F413" s="565" t="s">
        <v>3435</v>
      </c>
      <c r="G413" s="575" t="s">
        <v>2998</v>
      </c>
      <c r="H413" s="575" t="s">
        <v>38</v>
      </c>
      <c r="I413" s="575" t="s">
        <v>2999</v>
      </c>
      <c r="J413" s="575">
        <v>43873</v>
      </c>
      <c r="K413" s="578" t="s">
        <v>3862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6417</v>
      </c>
      <c r="C414" s="405" t="s">
        <v>2996</v>
      </c>
      <c r="D414" s="565" t="s">
        <v>6411</v>
      </c>
      <c r="E414" s="577">
        <v>504274.77</v>
      </c>
      <c r="F414" s="565" t="s">
        <v>3264</v>
      </c>
      <c r="G414" s="575" t="s">
        <v>2998</v>
      </c>
      <c r="H414" s="575" t="s">
        <v>38</v>
      </c>
      <c r="I414" s="575" t="s">
        <v>2999</v>
      </c>
      <c r="J414" s="575">
        <v>43703</v>
      </c>
      <c r="K414" s="578" t="s">
        <v>4255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6417</v>
      </c>
      <c r="C415" s="405" t="s">
        <v>2996</v>
      </c>
      <c r="D415" s="565" t="s">
        <v>6411</v>
      </c>
      <c r="E415" s="577">
        <v>150000</v>
      </c>
      <c r="F415" s="565" t="s">
        <v>3264</v>
      </c>
      <c r="G415" s="575" t="s">
        <v>2998</v>
      </c>
      <c r="H415" s="575" t="s">
        <v>38</v>
      </c>
      <c r="I415" s="575" t="s">
        <v>2999</v>
      </c>
      <c r="J415" s="575">
        <v>43703</v>
      </c>
      <c r="K415" s="578" t="s">
        <v>4255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6547</v>
      </c>
      <c r="C416" s="405" t="s">
        <v>2996</v>
      </c>
      <c r="D416" s="565" t="s">
        <v>6411</v>
      </c>
      <c r="E416" s="577">
        <v>399197.6</v>
      </c>
      <c r="F416" s="565" t="s">
        <v>1999</v>
      </c>
      <c r="G416" s="575" t="s">
        <v>19</v>
      </c>
      <c r="H416" s="575" t="s">
        <v>20</v>
      </c>
      <c r="I416" s="575" t="s">
        <v>290</v>
      </c>
      <c r="J416" s="575">
        <v>44322</v>
      </c>
      <c r="K416" s="578" t="s">
        <v>3862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6562</v>
      </c>
      <c r="C417" s="405" t="s">
        <v>2996</v>
      </c>
      <c r="D417" s="565" t="s">
        <v>6411</v>
      </c>
      <c r="E417" s="577">
        <v>45000</v>
      </c>
      <c r="F417" s="565" t="s">
        <v>3292</v>
      </c>
      <c r="G417" s="575" t="s">
        <v>19</v>
      </c>
      <c r="H417" s="575" t="s">
        <v>20</v>
      </c>
      <c r="I417" s="575" t="s">
        <v>290</v>
      </c>
      <c r="J417" s="575">
        <v>44313</v>
      </c>
      <c r="K417" s="578" t="s">
        <v>3862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6563</v>
      </c>
      <c r="C418" s="405" t="s">
        <v>2996</v>
      </c>
      <c r="D418" s="565" t="s">
        <v>6411</v>
      </c>
      <c r="E418" s="577">
        <v>40000</v>
      </c>
      <c r="F418" s="565" t="s">
        <v>72</v>
      </c>
      <c r="G418" s="575" t="s">
        <v>19</v>
      </c>
      <c r="H418" s="575" t="s">
        <v>20</v>
      </c>
      <c r="I418" s="575" t="s">
        <v>290</v>
      </c>
      <c r="J418" s="575">
        <v>44280</v>
      </c>
      <c r="K418" s="578" t="s">
        <v>3869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6525</v>
      </c>
      <c r="C419" s="405" t="s">
        <v>2996</v>
      </c>
      <c r="D419" s="565" t="s">
        <v>6411</v>
      </c>
      <c r="E419" s="577">
        <v>10000</v>
      </c>
      <c r="F419" s="565" t="s">
        <v>3214</v>
      </c>
      <c r="G419" s="575" t="s">
        <v>19</v>
      </c>
      <c r="H419" s="575" t="s">
        <v>20</v>
      </c>
      <c r="I419" s="575" t="s">
        <v>339</v>
      </c>
      <c r="J419" s="575">
        <v>44298</v>
      </c>
      <c r="K419" s="578" t="s">
        <v>3862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6433</v>
      </c>
      <c r="C420" s="405" t="s">
        <v>2996</v>
      </c>
      <c r="D420" s="565" t="s">
        <v>6411</v>
      </c>
      <c r="E420" s="577">
        <v>62000</v>
      </c>
      <c r="F420" s="565" t="s">
        <v>3518</v>
      </c>
      <c r="G420" s="575" t="s">
        <v>2998</v>
      </c>
      <c r="H420" s="575" t="s">
        <v>38</v>
      </c>
      <c r="I420" s="575" t="s">
        <v>2999</v>
      </c>
      <c r="J420" s="575">
        <v>43894</v>
      </c>
      <c r="K420" s="578" t="s">
        <v>3872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6564</v>
      </c>
      <c r="C421" s="405" t="s">
        <v>34</v>
      </c>
      <c r="D421" s="565" t="s">
        <v>6411</v>
      </c>
      <c r="E421" s="577">
        <v>10000</v>
      </c>
      <c r="F421" s="565" t="s">
        <v>4523</v>
      </c>
      <c r="G421" s="565" t="s">
        <v>110</v>
      </c>
      <c r="H421" s="565" t="s">
        <v>38</v>
      </c>
      <c r="I421" s="565" t="s">
        <v>413</v>
      </c>
      <c r="J421" s="575">
        <v>44102</v>
      </c>
      <c r="K421" s="581" t="s">
        <v>3862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6565</v>
      </c>
      <c r="C422" s="565" t="s">
        <v>34</v>
      </c>
      <c r="D422" s="565" t="s">
        <v>6407</v>
      </c>
      <c r="E422" s="577">
        <v>0</v>
      </c>
      <c r="F422" s="565" t="s">
        <v>4367</v>
      </c>
      <c r="G422" s="565" t="s">
        <v>19</v>
      </c>
      <c r="H422" s="565" t="s">
        <v>38</v>
      </c>
      <c r="I422" s="565" t="s">
        <v>4368</v>
      </c>
      <c r="J422" s="575">
        <v>44260</v>
      </c>
      <c r="K422" s="581" t="s">
        <v>3876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6566</v>
      </c>
      <c r="C423" s="565" t="s">
        <v>34</v>
      </c>
      <c r="D423" s="565" t="s">
        <v>6407</v>
      </c>
      <c r="E423" s="577">
        <v>0</v>
      </c>
      <c r="F423" s="565" t="s">
        <v>4601</v>
      </c>
      <c r="G423" s="565" t="s">
        <v>19</v>
      </c>
      <c r="H423" s="565" t="s">
        <v>38</v>
      </c>
      <c r="I423" s="565" t="s">
        <v>4368</v>
      </c>
      <c r="J423" s="575">
        <v>44166</v>
      </c>
      <c r="K423" s="581" t="s">
        <v>3862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6567</v>
      </c>
      <c r="C424" s="565" t="s">
        <v>34</v>
      </c>
      <c r="D424" s="565" t="s">
        <v>6407</v>
      </c>
      <c r="E424" s="577">
        <v>0</v>
      </c>
      <c r="F424" s="565" t="s">
        <v>4988</v>
      </c>
      <c r="G424" s="565" t="s">
        <v>19</v>
      </c>
      <c r="H424" s="565" t="s">
        <v>38</v>
      </c>
      <c r="I424" s="565" t="s">
        <v>4368</v>
      </c>
      <c r="J424" s="575">
        <v>44291</v>
      </c>
      <c r="K424" s="581" t="s">
        <v>3876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6568</v>
      </c>
      <c r="C425" s="565" t="s">
        <v>34</v>
      </c>
      <c r="D425" s="565" t="s">
        <v>6407</v>
      </c>
      <c r="E425" s="577">
        <v>0</v>
      </c>
      <c r="F425" s="565" t="s">
        <v>5436</v>
      </c>
      <c r="G425" s="565" t="s">
        <v>19</v>
      </c>
      <c r="H425" s="565" t="s">
        <v>38</v>
      </c>
      <c r="I425" s="565" t="s">
        <v>4368</v>
      </c>
      <c r="J425" s="575">
        <v>44166</v>
      </c>
      <c r="K425" s="581" t="s">
        <v>3862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6569</v>
      </c>
      <c r="C426" s="405" t="s">
        <v>2996</v>
      </c>
      <c r="D426" s="565" t="s">
        <v>6411</v>
      </c>
      <c r="E426" s="577">
        <v>20000</v>
      </c>
      <c r="F426" s="565" t="s">
        <v>43</v>
      </c>
      <c r="G426" s="575" t="s">
        <v>19</v>
      </c>
      <c r="H426" s="575" t="s">
        <v>20</v>
      </c>
      <c r="I426" s="575" t="s">
        <v>290</v>
      </c>
      <c r="J426" s="575">
        <v>44358</v>
      </c>
      <c r="K426" s="578" t="s">
        <v>3862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6570</v>
      </c>
      <c r="C427" s="405" t="s">
        <v>34</v>
      </c>
      <c r="D427" s="565" t="s">
        <v>6411</v>
      </c>
      <c r="E427" s="577">
        <v>50000</v>
      </c>
      <c r="F427" s="565" t="s">
        <v>4879</v>
      </c>
      <c r="G427" s="565" t="s">
        <v>110</v>
      </c>
      <c r="H427" s="565" t="s">
        <v>38</v>
      </c>
      <c r="I427" s="565" t="s">
        <v>4134</v>
      </c>
      <c r="J427" s="575">
        <v>44183</v>
      </c>
      <c r="K427" s="581" t="s">
        <v>3862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6571</v>
      </c>
      <c r="C428" s="405" t="s">
        <v>2996</v>
      </c>
      <c r="D428" s="565" t="s">
        <v>6411</v>
      </c>
      <c r="E428" s="577">
        <v>13000</v>
      </c>
      <c r="F428" s="565" t="s">
        <v>3216</v>
      </c>
      <c r="G428" s="575" t="s">
        <v>19</v>
      </c>
      <c r="H428" s="575" t="s">
        <v>20</v>
      </c>
      <c r="I428" s="575" t="s">
        <v>290</v>
      </c>
      <c r="J428" s="575">
        <v>44322</v>
      </c>
      <c r="K428" s="578" t="s">
        <v>3862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6478</v>
      </c>
      <c r="C429" s="405" t="s">
        <v>2996</v>
      </c>
      <c r="D429" s="565" t="s">
        <v>6411</v>
      </c>
      <c r="E429" s="577">
        <v>46000</v>
      </c>
      <c r="F429" s="565" t="s">
        <v>927</v>
      </c>
      <c r="G429" s="575" t="s">
        <v>19</v>
      </c>
      <c r="H429" s="575" t="s">
        <v>20</v>
      </c>
      <c r="I429" s="575" t="s">
        <v>290</v>
      </c>
      <c r="J429" s="575">
        <v>44321</v>
      </c>
      <c r="K429" s="578" t="s">
        <v>3862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6543</v>
      </c>
      <c r="C430" s="405" t="s">
        <v>2996</v>
      </c>
      <c r="D430" s="565" t="s">
        <v>6411</v>
      </c>
      <c r="E430" s="577">
        <v>60000</v>
      </c>
      <c r="F430" s="565" t="s">
        <v>3405</v>
      </c>
      <c r="G430" s="575" t="s">
        <v>19</v>
      </c>
      <c r="H430" s="575" t="s">
        <v>20</v>
      </c>
      <c r="I430" s="575" t="s">
        <v>339</v>
      </c>
      <c r="J430" s="575">
        <v>44322</v>
      </c>
      <c r="K430" s="578" t="s">
        <v>3862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6514</v>
      </c>
      <c r="C431" s="405" t="s">
        <v>34</v>
      </c>
      <c r="D431" s="565" t="s">
        <v>6411</v>
      </c>
      <c r="E431" s="577">
        <v>100000</v>
      </c>
      <c r="F431" s="565" t="s">
        <v>5400</v>
      </c>
      <c r="G431" s="565" t="s">
        <v>110</v>
      </c>
      <c r="H431" s="565" t="s">
        <v>38</v>
      </c>
      <c r="I431" s="565" t="s">
        <v>4125</v>
      </c>
      <c r="J431" s="575">
        <v>44203</v>
      </c>
      <c r="K431" s="581" t="s">
        <v>3862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6417</v>
      </c>
      <c r="C432" s="405" t="s">
        <v>2996</v>
      </c>
      <c r="D432" s="565" t="s">
        <v>6411</v>
      </c>
      <c r="E432" s="577">
        <v>50000</v>
      </c>
      <c r="F432" s="565" t="s">
        <v>3264</v>
      </c>
      <c r="G432" s="575" t="s">
        <v>2998</v>
      </c>
      <c r="H432" s="575" t="s">
        <v>38</v>
      </c>
      <c r="I432" s="575" t="s">
        <v>2999</v>
      </c>
      <c r="J432" s="575">
        <v>43703</v>
      </c>
      <c r="K432" s="578" t="s">
        <v>4255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6543</v>
      </c>
      <c r="C433" s="405" t="s">
        <v>2996</v>
      </c>
      <c r="D433" s="565" t="s">
        <v>6411</v>
      </c>
      <c r="E433" s="577">
        <v>8000</v>
      </c>
      <c r="F433" s="565" t="s">
        <v>3405</v>
      </c>
      <c r="G433" s="575" t="s">
        <v>19</v>
      </c>
      <c r="H433" s="575" t="s">
        <v>20</v>
      </c>
      <c r="I433" s="575" t="s">
        <v>339</v>
      </c>
      <c r="J433" s="575">
        <v>44322</v>
      </c>
      <c r="K433" s="578" t="s">
        <v>3862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6572</v>
      </c>
      <c r="C434" s="565" t="s">
        <v>34</v>
      </c>
      <c r="D434" s="565" t="s">
        <v>6407</v>
      </c>
      <c r="E434" s="577">
        <v>0</v>
      </c>
      <c r="F434" s="565" t="s">
        <v>5102</v>
      </c>
      <c r="G434" s="565" t="s">
        <v>19</v>
      </c>
      <c r="H434" s="565" t="s">
        <v>38</v>
      </c>
      <c r="I434" s="565" t="s">
        <v>6573</v>
      </c>
      <c r="J434" s="575">
        <v>44384</v>
      </c>
      <c r="K434" s="581" t="s">
        <v>3872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6574</v>
      </c>
      <c r="C435" s="405" t="s">
        <v>2996</v>
      </c>
      <c r="D435" s="565" t="s">
        <v>6411</v>
      </c>
      <c r="E435" s="577">
        <v>10000</v>
      </c>
      <c r="F435" s="565" t="s">
        <v>3008</v>
      </c>
      <c r="G435" s="575" t="s">
        <v>19</v>
      </c>
      <c r="H435" s="575" t="s">
        <v>20</v>
      </c>
      <c r="I435" s="575" t="s">
        <v>339</v>
      </c>
      <c r="J435" s="575">
        <v>44321</v>
      </c>
      <c r="K435" s="578" t="s">
        <v>3872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3699</v>
      </c>
      <c r="C436" s="405" t="s">
        <v>142</v>
      </c>
      <c r="D436" s="565" t="s">
        <v>6411</v>
      </c>
      <c r="E436" s="577">
        <v>47000</v>
      </c>
      <c r="F436" s="565" t="s">
        <v>3698</v>
      </c>
      <c r="G436" s="575" t="s">
        <v>19</v>
      </c>
      <c r="H436" s="575" t="s">
        <v>38</v>
      </c>
      <c r="I436" s="575" t="s">
        <v>19</v>
      </c>
      <c r="J436" s="575">
        <v>44062</v>
      </c>
      <c r="K436" s="578" t="s">
        <v>3862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6558</v>
      </c>
      <c r="C437" s="405" t="s">
        <v>34</v>
      </c>
      <c r="D437" s="565" t="s">
        <v>6411</v>
      </c>
      <c r="E437" s="577">
        <v>156000</v>
      </c>
      <c r="F437" s="558" t="s">
        <v>1253</v>
      </c>
      <c r="G437" s="565" t="s">
        <v>110</v>
      </c>
      <c r="H437" s="565" t="s">
        <v>38</v>
      </c>
      <c r="I437" s="565" t="s">
        <v>4171</v>
      </c>
      <c r="J437" s="595">
        <v>44145</v>
      </c>
      <c r="K437" s="581" t="s">
        <v>3856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6575</v>
      </c>
      <c r="C438" s="405" t="s">
        <v>2996</v>
      </c>
      <c r="D438" s="565" t="s">
        <v>6411</v>
      </c>
      <c r="E438" s="577">
        <v>20000</v>
      </c>
      <c r="F438" s="565" t="s">
        <v>3454</v>
      </c>
      <c r="G438" s="575" t="s">
        <v>19</v>
      </c>
      <c r="H438" s="575" t="s">
        <v>20</v>
      </c>
      <c r="I438" s="575" t="s">
        <v>290</v>
      </c>
      <c r="J438" s="575">
        <v>44319</v>
      </c>
      <c r="K438" s="578" t="s">
        <v>3862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6576</v>
      </c>
      <c r="C439" s="405" t="s">
        <v>2996</v>
      </c>
      <c r="D439" s="565" t="s">
        <v>6411</v>
      </c>
      <c r="E439" s="577">
        <v>5000</v>
      </c>
      <c r="F439" s="565" t="s">
        <v>3431</v>
      </c>
      <c r="G439" s="575" t="s">
        <v>19</v>
      </c>
      <c r="H439" s="575" t="s">
        <v>20</v>
      </c>
      <c r="I439" s="575" t="s">
        <v>339</v>
      </c>
      <c r="J439" s="575">
        <v>44321</v>
      </c>
      <c r="K439" s="578" t="s">
        <v>3869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6546</v>
      </c>
      <c r="C440" s="405" t="s">
        <v>2996</v>
      </c>
      <c r="D440" s="565" t="s">
        <v>6411</v>
      </c>
      <c r="E440" s="577">
        <v>45000</v>
      </c>
      <c r="F440" s="565" t="s">
        <v>2548</v>
      </c>
      <c r="G440" s="575" t="s">
        <v>19</v>
      </c>
      <c r="H440" s="575" t="s">
        <v>20</v>
      </c>
      <c r="I440" s="575" t="s">
        <v>290</v>
      </c>
      <c r="J440" s="575">
        <v>44280</v>
      </c>
      <c r="K440" s="578" t="s">
        <v>3856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6577</v>
      </c>
      <c r="C441" s="565" t="s">
        <v>34</v>
      </c>
      <c r="D441" s="565" t="s">
        <v>6407</v>
      </c>
      <c r="E441" s="577">
        <v>0</v>
      </c>
      <c r="F441" s="565" t="s">
        <v>5138</v>
      </c>
      <c r="G441" s="565" t="s">
        <v>19</v>
      </c>
      <c r="H441" s="565" t="s">
        <v>38</v>
      </c>
      <c r="I441" s="565" t="s">
        <v>3860</v>
      </c>
      <c r="J441" s="575">
        <v>44166</v>
      </c>
      <c r="K441" s="581" t="s">
        <v>3862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6479</v>
      </c>
      <c r="C442" s="405" t="s">
        <v>2996</v>
      </c>
      <c r="D442" s="565" t="s">
        <v>6411</v>
      </c>
      <c r="E442" s="577">
        <v>6000</v>
      </c>
      <c r="F442" s="565" t="s">
        <v>3330</v>
      </c>
      <c r="G442" s="575" t="s">
        <v>19</v>
      </c>
      <c r="H442" s="575" t="s">
        <v>20</v>
      </c>
      <c r="I442" s="575" t="s">
        <v>290</v>
      </c>
      <c r="J442" s="575">
        <v>44295</v>
      </c>
      <c r="K442" s="578" t="s">
        <v>3869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6549</v>
      </c>
      <c r="C443" s="405" t="s">
        <v>2996</v>
      </c>
      <c r="D443" s="565" t="s">
        <v>6411</v>
      </c>
      <c r="E443" s="577">
        <v>4000</v>
      </c>
      <c r="F443" s="565" t="s">
        <v>3107</v>
      </c>
      <c r="G443" s="575" t="s">
        <v>19</v>
      </c>
      <c r="H443" s="575" t="s">
        <v>20</v>
      </c>
      <c r="I443" s="575" t="s">
        <v>3045</v>
      </c>
      <c r="J443" s="575">
        <v>44260</v>
      </c>
      <c r="K443" s="578" t="s">
        <v>3862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6578</v>
      </c>
      <c r="C444" s="565" t="s">
        <v>2996</v>
      </c>
      <c r="D444" s="565" t="s">
        <v>6407</v>
      </c>
      <c r="E444" s="577">
        <v>156601.32</v>
      </c>
      <c r="F444" s="565" t="s">
        <v>3307</v>
      </c>
      <c r="G444" s="575" t="s">
        <v>19</v>
      </c>
      <c r="H444" s="575" t="s">
        <v>20</v>
      </c>
      <c r="I444" s="575" t="s">
        <v>339</v>
      </c>
      <c r="J444" s="575">
        <v>44280</v>
      </c>
      <c r="K444" s="578" t="s">
        <v>3862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6549</v>
      </c>
      <c r="C445" s="405" t="s">
        <v>2996</v>
      </c>
      <c r="D445" s="565" t="s">
        <v>6411</v>
      </c>
      <c r="E445" s="577">
        <v>107481.43</v>
      </c>
      <c r="F445" s="565" t="s">
        <v>3107</v>
      </c>
      <c r="G445" s="575" t="s">
        <v>19</v>
      </c>
      <c r="H445" s="575" t="s">
        <v>20</v>
      </c>
      <c r="I445" s="575" t="s">
        <v>3045</v>
      </c>
      <c r="J445" s="575">
        <v>44260</v>
      </c>
      <c r="K445" s="578" t="s">
        <v>3862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6578</v>
      </c>
      <c r="C446" s="405" t="s">
        <v>2996</v>
      </c>
      <c r="D446" s="565" t="s">
        <v>6411</v>
      </c>
      <c r="E446" s="577">
        <v>10000</v>
      </c>
      <c r="F446" s="565" t="s">
        <v>3307</v>
      </c>
      <c r="G446" s="575" t="s">
        <v>19</v>
      </c>
      <c r="H446" s="575" t="s">
        <v>20</v>
      </c>
      <c r="I446" s="575" t="s">
        <v>339</v>
      </c>
      <c r="J446" s="575">
        <v>44280</v>
      </c>
      <c r="K446" s="578" t="s">
        <v>3862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6579</v>
      </c>
      <c r="C447" s="405" t="s">
        <v>2996</v>
      </c>
      <c r="D447" s="565" t="s">
        <v>6411</v>
      </c>
      <c r="E447" s="577">
        <v>20000</v>
      </c>
      <c r="F447" s="565" t="s">
        <v>3369</v>
      </c>
      <c r="G447" s="575" t="s">
        <v>19</v>
      </c>
      <c r="H447" s="575" t="s">
        <v>20</v>
      </c>
      <c r="I447" s="575" t="s">
        <v>290</v>
      </c>
      <c r="J447" s="575">
        <v>44263</v>
      </c>
      <c r="K447" s="578" t="s">
        <v>3856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6417</v>
      </c>
      <c r="C448" s="405" t="s">
        <v>2996</v>
      </c>
      <c r="D448" s="565" t="s">
        <v>6411</v>
      </c>
      <c r="E448" s="577">
        <v>50000</v>
      </c>
      <c r="F448" s="565" t="s">
        <v>3264</v>
      </c>
      <c r="G448" s="575" t="s">
        <v>2998</v>
      </c>
      <c r="H448" s="575" t="s">
        <v>38</v>
      </c>
      <c r="I448" s="575" t="s">
        <v>2999</v>
      </c>
      <c r="J448" s="575">
        <v>43703</v>
      </c>
      <c r="K448" s="578" t="s">
        <v>4255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6580</v>
      </c>
      <c r="C449" s="565" t="s">
        <v>34</v>
      </c>
      <c r="D449" s="565" t="s">
        <v>6407</v>
      </c>
      <c r="E449" s="577">
        <v>0</v>
      </c>
      <c r="F449" s="565" t="s">
        <v>3897</v>
      </c>
      <c r="G449" s="565" t="s">
        <v>110</v>
      </c>
      <c r="H449" s="565" t="s">
        <v>38</v>
      </c>
      <c r="I449" s="565" t="s">
        <v>3703</v>
      </c>
      <c r="J449" s="575">
        <v>44085</v>
      </c>
      <c r="K449" s="581" t="s">
        <v>3872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6438</v>
      </c>
      <c r="C450" s="405" t="s">
        <v>2996</v>
      </c>
      <c r="D450" s="565" t="s">
        <v>6411</v>
      </c>
      <c r="E450" s="577">
        <v>10000</v>
      </c>
      <c r="F450" s="565" t="s">
        <v>3422</v>
      </c>
      <c r="G450" s="575" t="s">
        <v>2998</v>
      </c>
      <c r="H450" s="575" t="s">
        <v>38</v>
      </c>
      <c r="I450" s="575" t="s">
        <v>2999</v>
      </c>
      <c r="J450" s="575">
        <v>43564</v>
      </c>
      <c r="K450" s="578" t="s">
        <v>3876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6543</v>
      </c>
      <c r="C451" s="405" t="s">
        <v>2996</v>
      </c>
      <c r="D451" s="565" t="s">
        <v>6411</v>
      </c>
      <c r="E451" s="577">
        <v>30000</v>
      </c>
      <c r="F451" s="565" t="s">
        <v>3405</v>
      </c>
      <c r="G451" s="575" t="s">
        <v>19</v>
      </c>
      <c r="H451" s="575" t="s">
        <v>20</v>
      </c>
      <c r="I451" s="575" t="s">
        <v>339</v>
      </c>
      <c r="J451" s="575">
        <v>44322</v>
      </c>
      <c r="K451" s="578" t="s">
        <v>3862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6433</v>
      </c>
      <c r="C452" s="405" t="s">
        <v>2996</v>
      </c>
      <c r="D452" s="565" t="s">
        <v>6411</v>
      </c>
      <c r="E452" s="577">
        <v>300000</v>
      </c>
      <c r="F452" s="565" t="s">
        <v>3518</v>
      </c>
      <c r="G452" s="575" t="s">
        <v>2998</v>
      </c>
      <c r="H452" s="575" t="s">
        <v>38</v>
      </c>
      <c r="I452" s="575" t="s">
        <v>2999</v>
      </c>
      <c r="J452" s="575">
        <v>43894</v>
      </c>
      <c r="K452" s="578" t="s">
        <v>3872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6479</v>
      </c>
      <c r="C453" s="405" t="s">
        <v>2996</v>
      </c>
      <c r="D453" s="565" t="s">
        <v>6411</v>
      </c>
      <c r="E453" s="577">
        <v>10000</v>
      </c>
      <c r="F453" s="565" t="s">
        <v>3330</v>
      </c>
      <c r="G453" s="575" t="s">
        <v>19</v>
      </c>
      <c r="H453" s="575" t="s">
        <v>20</v>
      </c>
      <c r="I453" s="575" t="s">
        <v>290</v>
      </c>
      <c r="J453" s="575">
        <v>44295</v>
      </c>
      <c r="K453" s="578" t="s">
        <v>3869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6543</v>
      </c>
      <c r="C454" s="405" t="s">
        <v>2996</v>
      </c>
      <c r="D454" s="565" t="s">
        <v>6411</v>
      </c>
      <c r="E454" s="577">
        <v>468601.48</v>
      </c>
      <c r="F454" s="565" t="s">
        <v>3405</v>
      </c>
      <c r="G454" s="575" t="s">
        <v>19</v>
      </c>
      <c r="H454" s="575" t="s">
        <v>20</v>
      </c>
      <c r="I454" s="575" t="s">
        <v>339</v>
      </c>
      <c r="J454" s="575">
        <v>44322</v>
      </c>
      <c r="K454" s="578" t="s">
        <v>3862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6547</v>
      </c>
      <c r="C455" s="405" t="s">
        <v>2996</v>
      </c>
      <c r="D455" s="565" t="s">
        <v>6411</v>
      </c>
      <c r="E455" s="583">
        <v>2200</v>
      </c>
      <c r="F455" s="565" t="s">
        <v>1999</v>
      </c>
      <c r="G455" s="575" t="s">
        <v>19</v>
      </c>
      <c r="H455" s="575" t="s">
        <v>20</v>
      </c>
      <c r="I455" s="575" t="s">
        <v>290</v>
      </c>
      <c r="J455" s="575">
        <v>44322</v>
      </c>
      <c r="K455" s="578" t="s">
        <v>3862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6543</v>
      </c>
      <c r="C456" s="405" t="s">
        <v>2996</v>
      </c>
      <c r="D456" s="565" t="s">
        <v>6411</v>
      </c>
      <c r="E456" s="577">
        <v>20000</v>
      </c>
      <c r="F456" s="565" t="s">
        <v>3405</v>
      </c>
      <c r="G456" s="575" t="s">
        <v>19</v>
      </c>
      <c r="H456" s="575" t="s">
        <v>20</v>
      </c>
      <c r="I456" s="575" t="s">
        <v>339</v>
      </c>
      <c r="J456" s="575">
        <v>44322</v>
      </c>
      <c r="K456" s="578" t="s">
        <v>3862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6551</v>
      </c>
      <c r="C457" s="405" t="s">
        <v>2996</v>
      </c>
      <c r="D457" s="565" t="s">
        <v>6411</v>
      </c>
      <c r="E457" s="577">
        <v>15000</v>
      </c>
      <c r="F457" s="565" t="s">
        <v>3273</v>
      </c>
      <c r="G457" s="575" t="s">
        <v>2998</v>
      </c>
      <c r="H457" s="575" t="s">
        <v>38</v>
      </c>
      <c r="I457" s="575" t="s">
        <v>3005</v>
      </c>
      <c r="J457" s="575">
        <v>43752</v>
      </c>
      <c r="K457" s="578" t="s">
        <v>3862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6574</v>
      </c>
      <c r="C458" s="405" t="s">
        <v>2996</v>
      </c>
      <c r="D458" s="565" t="s">
        <v>6411</v>
      </c>
      <c r="E458" s="577">
        <v>30000</v>
      </c>
      <c r="F458" s="565" t="s">
        <v>3008</v>
      </c>
      <c r="G458" s="575" t="s">
        <v>19</v>
      </c>
      <c r="H458" s="575" t="s">
        <v>20</v>
      </c>
      <c r="I458" s="575" t="s">
        <v>339</v>
      </c>
      <c r="J458" s="575">
        <v>44321</v>
      </c>
      <c r="K458" s="578" t="s">
        <v>3872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6480</v>
      </c>
      <c r="C459" s="405" t="s">
        <v>2996</v>
      </c>
      <c r="D459" s="565" t="s">
        <v>6411</v>
      </c>
      <c r="E459" s="577">
        <v>40000</v>
      </c>
      <c r="F459" s="565" t="s">
        <v>3238</v>
      </c>
      <c r="G459" s="575" t="s">
        <v>19</v>
      </c>
      <c r="H459" s="575" t="s">
        <v>20</v>
      </c>
      <c r="I459" s="575" t="s">
        <v>290</v>
      </c>
      <c r="J459" s="575">
        <v>44272</v>
      </c>
      <c r="K459" s="578" t="s">
        <v>6481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6581</v>
      </c>
      <c r="C460" s="565" t="s">
        <v>34</v>
      </c>
      <c r="D460" s="565" t="s">
        <v>6407</v>
      </c>
      <c r="E460" s="577">
        <v>0</v>
      </c>
      <c r="F460" s="565" t="s">
        <v>4479</v>
      </c>
      <c r="G460" s="565" t="s">
        <v>19</v>
      </c>
      <c r="H460" s="565" t="s">
        <v>124</v>
      </c>
      <c r="I460" s="565" t="s">
        <v>404</v>
      </c>
      <c r="J460" s="575"/>
      <c r="K460" s="581" t="s">
        <v>3862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6545</v>
      </c>
      <c r="C461" s="405" t="s">
        <v>2996</v>
      </c>
      <c r="D461" s="565" t="s">
        <v>6411</v>
      </c>
      <c r="E461" s="577">
        <v>100000</v>
      </c>
      <c r="F461" s="565" t="s">
        <v>3538</v>
      </c>
      <c r="G461" s="575" t="s">
        <v>19</v>
      </c>
      <c r="H461" s="575" t="s">
        <v>20</v>
      </c>
      <c r="I461" s="575" t="s">
        <v>339</v>
      </c>
      <c r="J461" s="575">
        <v>44319</v>
      </c>
      <c r="K461" s="578" t="s">
        <v>3862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6582</v>
      </c>
      <c r="C462" s="405" t="s">
        <v>2996</v>
      </c>
      <c r="D462" s="565" t="s">
        <v>1002</v>
      </c>
      <c r="E462" s="577">
        <v>15000</v>
      </c>
      <c r="F462" s="565" t="s">
        <v>3252</v>
      </c>
      <c r="G462" s="575" t="s">
        <v>2998</v>
      </c>
      <c r="H462" s="575" t="s">
        <v>38</v>
      </c>
      <c r="I462" s="575" t="s">
        <v>2999</v>
      </c>
      <c r="J462" s="575">
        <v>43859</v>
      </c>
      <c r="K462" s="578" t="s">
        <v>3872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6583</v>
      </c>
      <c r="C463" s="405" t="s">
        <v>34</v>
      </c>
      <c r="D463" s="565" t="s">
        <v>6411</v>
      </c>
      <c r="E463" s="577">
        <v>3440319.83</v>
      </c>
      <c r="F463" s="565" t="s">
        <v>4418</v>
      </c>
      <c r="G463" s="565" t="s">
        <v>19</v>
      </c>
      <c r="H463" s="565" t="s">
        <v>38</v>
      </c>
      <c r="I463" s="565" t="s">
        <v>3752</v>
      </c>
      <c r="J463" s="575"/>
      <c r="K463" s="581" t="s">
        <v>3876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6543</v>
      </c>
      <c r="C464" s="405" t="s">
        <v>2996</v>
      </c>
      <c r="D464" s="565" t="s">
        <v>6411</v>
      </c>
      <c r="E464" s="577">
        <v>10000</v>
      </c>
      <c r="F464" s="565" t="s">
        <v>3405</v>
      </c>
      <c r="G464" s="575" t="s">
        <v>19</v>
      </c>
      <c r="H464" s="575" t="s">
        <v>20</v>
      </c>
      <c r="I464" s="575" t="s">
        <v>339</v>
      </c>
      <c r="J464" s="575">
        <v>44322</v>
      </c>
      <c r="K464" s="578" t="s">
        <v>3862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6512</v>
      </c>
      <c r="C465" s="405" t="s">
        <v>34</v>
      </c>
      <c r="D465" s="565" t="s">
        <v>6411</v>
      </c>
      <c r="E465" s="577">
        <v>155000</v>
      </c>
      <c r="F465" s="565" t="s">
        <v>5154</v>
      </c>
      <c r="G465" s="557" t="s">
        <v>110</v>
      </c>
      <c r="H465" s="565" t="s">
        <v>38</v>
      </c>
      <c r="I465" s="557" t="s">
        <v>4539</v>
      </c>
      <c r="J465" s="595">
        <v>44180</v>
      </c>
      <c r="K465" s="581" t="s">
        <v>3862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6584</v>
      </c>
      <c r="C466" s="534" t="s">
        <v>34</v>
      </c>
      <c r="D466" s="600" t="s">
        <v>6411</v>
      </c>
      <c r="E466" s="601">
        <v>5000</v>
      </c>
      <c r="F466" s="600" t="s">
        <v>772</v>
      </c>
      <c r="G466" s="600" t="s">
        <v>19</v>
      </c>
      <c r="H466" s="600" t="s">
        <v>124</v>
      </c>
      <c r="I466" s="600" t="s">
        <v>404</v>
      </c>
      <c r="J466" s="599">
        <v>44407</v>
      </c>
      <c r="K466" s="602" t="s">
        <v>3856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6556</v>
      </c>
      <c r="C467" s="565" t="s">
        <v>34</v>
      </c>
      <c r="D467" s="565" t="s">
        <v>6407</v>
      </c>
      <c r="E467" s="577">
        <v>0</v>
      </c>
      <c r="F467" s="565" t="s">
        <v>5022</v>
      </c>
      <c r="G467" s="565" t="s">
        <v>110</v>
      </c>
      <c r="H467" s="565" t="s">
        <v>38</v>
      </c>
      <c r="I467" s="565" t="s">
        <v>3703</v>
      </c>
      <c r="J467" s="575">
        <v>44090</v>
      </c>
      <c r="K467" s="581" t="s">
        <v>3872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6542</v>
      </c>
      <c r="C468" s="405" t="s">
        <v>2996</v>
      </c>
      <c r="D468" s="565" t="s">
        <v>6411</v>
      </c>
      <c r="E468" s="577">
        <v>150000</v>
      </c>
      <c r="F468" s="565" t="s">
        <v>3067</v>
      </c>
      <c r="G468" s="575" t="s">
        <v>19</v>
      </c>
      <c r="H468" s="575" t="s">
        <v>20</v>
      </c>
      <c r="I468" s="575" t="s">
        <v>339</v>
      </c>
      <c r="J468" s="575">
        <v>44295</v>
      </c>
      <c r="K468" s="578" t="s">
        <v>3856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6478</v>
      </c>
      <c r="C469" s="405" t="s">
        <v>2996</v>
      </c>
      <c r="D469" s="565" t="s">
        <v>6411</v>
      </c>
      <c r="E469" s="577">
        <v>13000</v>
      </c>
      <c r="F469" s="565" t="s">
        <v>927</v>
      </c>
      <c r="G469" s="575" t="s">
        <v>19</v>
      </c>
      <c r="H469" s="575" t="s">
        <v>20</v>
      </c>
      <c r="I469" s="575" t="s">
        <v>290</v>
      </c>
      <c r="J469" s="575">
        <v>44321</v>
      </c>
      <c r="K469" s="578" t="s">
        <v>3862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6585</v>
      </c>
      <c r="C470" s="405" t="s">
        <v>34</v>
      </c>
      <c r="D470" s="565" t="s">
        <v>6411</v>
      </c>
      <c r="E470" s="577">
        <v>199844.32</v>
      </c>
      <c r="F470" s="565" t="s">
        <v>4456</v>
      </c>
      <c r="G470" s="565" t="s">
        <v>110</v>
      </c>
      <c r="H470" s="565" t="s">
        <v>38</v>
      </c>
      <c r="I470" s="565" t="s">
        <v>3703</v>
      </c>
      <c r="J470" s="575">
        <v>44228</v>
      </c>
      <c r="K470" s="581" t="s">
        <v>3856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6543</v>
      </c>
      <c r="C471" s="405" t="s">
        <v>2996</v>
      </c>
      <c r="D471" s="565" t="s">
        <v>6411</v>
      </c>
      <c r="E471" s="577">
        <v>10000</v>
      </c>
      <c r="F471" s="565" t="s">
        <v>3405</v>
      </c>
      <c r="G471" s="575" t="s">
        <v>19</v>
      </c>
      <c r="H471" s="575" t="s">
        <v>20</v>
      </c>
      <c r="I471" s="575" t="s">
        <v>339</v>
      </c>
      <c r="J471" s="575">
        <v>44322</v>
      </c>
      <c r="K471" s="578" t="s">
        <v>3862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6480</v>
      </c>
      <c r="C472" s="405" t="s">
        <v>2996</v>
      </c>
      <c r="D472" s="565" t="s">
        <v>1002</v>
      </c>
      <c r="E472" s="577">
        <v>30000</v>
      </c>
      <c r="F472" s="565" t="s">
        <v>3238</v>
      </c>
      <c r="G472" s="575" t="s">
        <v>19</v>
      </c>
      <c r="H472" s="575" t="s">
        <v>20</v>
      </c>
      <c r="I472" s="575" t="s">
        <v>290</v>
      </c>
      <c r="J472" s="575">
        <v>44272</v>
      </c>
      <c r="K472" s="578" t="s">
        <v>6481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6586</v>
      </c>
      <c r="C473" s="565" t="s">
        <v>34</v>
      </c>
      <c r="D473" s="565" t="s">
        <v>6407</v>
      </c>
      <c r="E473" s="577">
        <v>0</v>
      </c>
      <c r="F473" s="565" t="s">
        <v>4104</v>
      </c>
      <c r="G473" s="565" t="s">
        <v>19</v>
      </c>
      <c r="H473" s="565" t="s">
        <v>38</v>
      </c>
      <c r="I473" s="565" t="s">
        <v>3860</v>
      </c>
      <c r="J473" s="575">
        <v>44141</v>
      </c>
      <c r="K473" s="581" t="s">
        <v>3862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6417</v>
      </c>
      <c r="C474" s="405" t="s">
        <v>2996</v>
      </c>
      <c r="D474" s="565" t="s">
        <v>6411</v>
      </c>
      <c r="E474" s="577">
        <v>6000</v>
      </c>
      <c r="F474" s="565" t="s">
        <v>3264</v>
      </c>
      <c r="G474" s="575" t="s">
        <v>2998</v>
      </c>
      <c r="H474" s="575" t="s">
        <v>38</v>
      </c>
      <c r="I474" s="575" t="s">
        <v>2999</v>
      </c>
      <c r="J474" s="575">
        <v>43703</v>
      </c>
      <c r="K474" s="578" t="s">
        <v>4255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6587</v>
      </c>
      <c r="C475" s="405" t="s">
        <v>34</v>
      </c>
      <c r="D475" s="565" t="s">
        <v>6411</v>
      </c>
      <c r="E475" s="577">
        <v>20000</v>
      </c>
      <c r="F475" s="565" t="s">
        <v>4100</v>
      </c>
      <c r="G475" s="565" t="s">
        <v>2998</v>
      </c>
      <c r="H475" s="565" t="s">
        <v>38</v>
      </c>
      <c r="I475" s="565" t="s">
        <v>2998</v>
      </c>
      <c r="J475" s="575">
        <v>44235</v>
      </c>
      <c r="K475" s="581" t="s">
        <v>3862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6418</v>
      </c>
      <c r="C476" s="405" t="s">
        <v>2996</v>
      </c>
      <c r="D476" s="565" t="s">
        <v>6411</v>
      </c>
      <c r="E476" s="577">
        <v>16000</v>
      </c>
      <c r="F476" s="565" t="s">
        <v>3628</v>
      </c>
      <c r="G476" s="575" t="s">
        <v>2998</v>
      </c>
      <c r="H476" s="575" t="s">
        <v>38</v>
      </c>
      <c r="I476" s="575" t="s">
        <v>2999</v>
      </c>
      <c r="J476" s="575">
        <v>43567</v>
      </c>
      <c r="K476" s="578" t="s">
        <v>3862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6588</v>
      </c>
      <c r="C477" s="565" t="s">
        <v>34</v>
      </c>
      <c r="D477" s="565" t="s">
        <v>6407</v>
      </c>
      <c r="E477" s="577">
        <v>0</v>
      </c>
      <c r="F477" s="565" t="s">
        <v>4039</v>
      </c>
      <c r="G477" s="565" t="s">
        <v>110</v>
      </c>
      <c r="H477" s="565" t="s">
        <v>38</v>
      </c>
      <c r="I477" s="565" t="s">
        <v>4040</v>
      </c>
      <c r="J477" s="575">
        <v>44120</v>
      </c>
      <c r="K477" s="581" t="s">
        <v>3862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6589</v>
      </c>
      <c r="C478" s="405" t="s">
        <v>2996</v>
      </c>
      <c r="D478" s="565" t="s">
        <v>6411</v>
      </c>
      <c r="E478" s="577">
        <v>500</v>
      </c>
      <c r="F478" s="565" t="s">
        <v>818</v>
      </c>
      <c r="G478" s="575" t="s">
        <v>19</v>
      </c>
      <c r="H478" s="575" t="s">
        <v>20</v>
      </c>
      <c r="I478" s="575" t="s">
        <v>290</v>
      </c>
      <c r="J478" s="575">
        <v>44280</v>
      </c>
      <c r="K478" s="578" t="s">
        <v>3862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6588</v>
      </c>
      <c r="C479" s="405" t="s">
        <v>34</v>
      </c>
      <c r="D479" s="565" t="s">
        <v>1002</v>
      </c>
      <c r="E479" s="577">
        <v>200000</v>
      </c>
      <c r="F479" s="565" t="s">
        <v>4039</v>
      </c>
      <c r="G479" s="565" t="s">
        <v>110</v>
      </c>
      <c r="H479" s="565" t="s">
        <v>38</v>
      </c>
      <c r="I479" s="565" t="s">
        <v>4040</v>
      </c>
      <c r="J479" s="575">
        <v>44120</v>
      </c>
      <c r="K479" s="581" t="s">
        <v>3862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6590</v>
      </c>
      <c r="C480" s="405" t="s">
        <v>2996</v>
      </c>
      <c r="D480" s="565" t="s">
        <v>6411</v>
      </c>
      <c r="E480" s="577">
        <v>12000</v>
      </c>
      <c r="F480" s="565" t="s">
        <v>95</v>
      </c>
      <c r="G480" s="575" t="s">
        <v>19</v>
      </c>
      <c r="H480" s="575" t="s">
        <v>20</v>
      </c>
      <c r="I480" s="575" t="s">
        <v>339</v>
      </c>
      <c r="J480" s="575">
        <v>44328</v>
      </c>
      <c r="K480" s="578" t="s">
        <v>3856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6591</v>
      </c>
      <c r="C481" s="405" t="s">
        <v>34</v>
      </c>
      <c r="D481" s="565" t="s">
        <v>6411</v>
      </c>
      <c r="E481" s="577">
        <v>30000</v>
      </c>
      <c r="F481" s="565" t="s">
        <v>4792</v>
      </c>
      <c r="G481" s="565" t="s">
        <v>110</v>
      </c>
      <c r="H481" s="565" t="s">
        <v>38</v>
      </c>
      <c r="I481" s="603" t="s">
        <v>4793</v>
      </c>
      <c r="J481" s="575">
        <v>44130</v>
      </c>
      <c r="K481" s="581" t="s">
        <v>3862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6417</v>
      </c>
      <c r="C482" s="405" t="s">
        <v>2996</v>
      </c>
      <c r="D482" s="565" t="s">
        <v>6411</v>
      </c>
      <c r="E482" s="577">
        <v>2000</v>
      </c>
      <c r="F482" s="565" t="s">
        <v>3264</v>
      </c>
      <c r="G482" s="575" t="s">
        <v>2998</v>
      </c>
      <c r="H482" s="575" t="s">
        <v>38</v>
      </c>
      <c r="I482" s="575" t="s">
        <v>2999</v>
      </c>
      <c r="J482" s="575">
        <v>43703</v>
      </c>
      <c r="K482" s="578" t="s">
        <v>4255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6479</v>
      </c>
      <c r="C483" s="405" t="s">
        <v>2996</v>
      </c>
      <c r="D483" s="565" t="s">
        <v>6411</v>
      </c>
      <c r="E483" s="577">
        <v>15000</v>
      </c>
      <c r="F483" s="565" t="s">
        <v>3330</v>
      </c>
      <c r="G483" s="575" t="s">
        <v>19</v>
      </c>
      <c r="H483" s="575" t="s">
        <v>20</v>
      </c>
      <c r="I483" s="575" t="s">
        <v>290</v>
      </c>
      <c r="J483" s="575">
        <v>44295</v>
      </c>
      <c r="K483" s="578" t="s">
        <v>3869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6544</v>
      </c>
      <c r="C484" s="405" t="s">
        <v>2996</v>
      </c>
      <c r="D484" s="565" t="s">
        <v>6411</v>
      </c>
      <c r="E484" s="577">
        <v>2000</v>
      </c>
      <c r="F484" s="565" t="s">
        <v>3311</v>
      </c>
      <c r="G484" s="575" t="s">
        <v>19</v>
      </c>
      <c r="H484" s="575" t="s">
        <v>20</v>
      </c>
      <c r="I484" s="575" t="s">
        <v>3045</v>
      </c>
      <c r="J484" s="575">
        <v>44266</v>
      </c>
      <c r="K484" s="578" t="s">
        <v>3872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6592</v>
      </c>
      <c r="C485" s="405" t="s">
        <v>2996</v>
      </c>
      <c r="D485" s="565" t="s">
        <v>6411</v>
      </c>
      <c r="E485" s="577">
        <v>1000000</v>
      </c>
      <c r="F485" s="565" t="s">
        <v>152</v>
      </c>
      <c r="G485" s="575" t="s">
        <v>19</v>
      </c>
      <c r="H485" s="575" t="s">
        <v>20</v>
      </c>
      <c r="I485" s="575" t="s">
        <v>290</v>
      </c>
      <c r="J485" s="575">
        <v>44263</v>
      </c>
      <c r="K485" s="578" t="s">
        <v>3862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6593</v>
      </c>
      <c r="C486" s="565" t="s">
        <v>34</v>
      </c>
      <c r="D486" s="565" t="s">
        <v>6407</v>
      </c>
      <c r="E486" s="577">
        <v>0</v>
      </c>
      <c r="F486" s="565" t="s">
        <v>4869</v>
      </c>
      <c r="G486" s="565" t="s">
        <v>110</v>
      </c>
      <c r="H486" s="565" t="s">
        <v>38</v>
      </c>
      <c r="I486" s="565" t="s">
        <v>4134</v>
      </c>
      <c r="J486" s="575">
        <v>44775</v>
      </c>
      <c r="K486" s="581" t="s">
        <v>3876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6582</v>
      </c>
      <c r="C487" s="565" t="s">
        <v>2996</v>
      </c>
      <c r="D487" s="565" t="s">
        <v>6407</v>
      </c>
      <c r="E487" s="577">
        <v>467689.84</v>
      </c>
      <c r="F487" s="565" t="s">
        <v>3252</v>
      </c>
      <c r="G487" s="575" t="s">
        <v>2998</v>
      </c>
      <c r="H487" s="575" t="s">
        <v>38</v>
      </c>
      <c r="I487" s="575" t="s">
        <v>2999</v>
      </c>
      <c r="J487" s="575">
        <v>43859</v>
      </c>
      <c r="K487" s="578" t="s">
        <v>3872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6528</v>
      </c>
      <c r="C488" s="565" t="s">
        <v>34</v>
      </c>
      <c r="D488" s="565" t="s">
        <v>6407</v>
      </c>
      <c r="E488" s="577">
        <v>0</v>
      </c>
      <c r="F488" s="565" t="s">
        <v>4089</v>
      </c>
      <c r="G488" s="565" t="s">
        <v>110</v>
      </c>
      <c r="H488" s="565" t="s">
        <v>38</v>
      </c>
      <c r="I488" s="565" t="s">
        <v>3703</v>
      </c>
      <c r="J488" s="575">
        <v>44228</v>
      </c>
      <c r="K488" s="581" t="s">
        <v>3856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6594</v>
      </c>
      <c r="C489" s="405" t="s">
        <v>34</v>
      </c>
      <c r="D489" s="565" t="s">
        <v>6411</v>
      </c>
      <c r="E489" s="577">
        <v>387869.72</v>
      </c>
      <c r="F489" s="565" t="s">
        <v>6595</v>
      </c>
      <c r="G489" s="565" t="s">
        <v>2998</v>
      </c>
      <c r="H489" s="565" t="s">
        <v>38</v>
      </c>
      <c r="I489" s="565" t="s">
        <v>2998</v>
      </c>
      <c r="J489" s="575">
        <v>44195</v>
      </c>
      <c r="K489" s="581" t="s">
        <v>3872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6512</v>
      </c>
      <c r="C490" s="405" t="s">
        <v>34</v>
      </c>
      <c r="D490" s="565" t="s">
        <v>6411</v>
      </c>
      <c r="E490" s="577">
        <v>169129.47</v>
      </c>
      <c r="F490" s="565" t="s">
        <v>5154</v>
      </c>
      <c r="G490" s="565" t="s">
        <v>110</v>
      </c>
      <c r="H490" s="565" t="s">
        <v>38</v>
      </c>
      <c r="I490" s="565" t="s">
        <v>4539</v>
      </c>
      <c r="J490" s="575">
        <v>44180</v>
      </c>
      <c r="K490" s="581" t="s">
        <v>3862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6596</v>
      </c>
      <c r="C491" s="405" t="s">
        <v>34</v>
      </c>
      <c r="D491" s="565" t="s">
        <v>6411</v>
      </c>
      <c r="E491" s="577">
        <v>300000</v>
      </c>
      <c r="F491" s="565" t="s">
        <v>5418</v>
      </c>
      <c r="G491" s="565" t="s">
        <v>110</v>
      </c>
      <c r="H491" s="565" t="s">
        <v>38</v>
      </c>
      <c r="I491" s="565" t="s">
        <v>4518</v>
      </c>
      <c r="J491" s="575">
        <v>44397</v>
      </c>
      <c r="K491" s="581" t="s">
        <v>3872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6419</v>
      </c>
      <c r="C492" s="405" t="s">
        <v>2996</v>
      </c>
      <c r="D492" s="565" t="s">
        <v>6411</v>
      </c>
      <c r="E492" s="577">
        <v>15000</v>
      </c>
      <c r="F492" s="565" t="s">
        <v>3301</v>
      </c>
      <c r="G492" s="575" t="s">
        <v>2998</v>
      </c>
      <c r="H492" s="575" t="s">
        <v>38</v>
      </c>
      <c r="I492" s="575" t="s">
        <v>2999</v>
      </c>
      <c r="J492" s="575">
        <v>43605</v>
      </c>
      <c r="K492" s="578" t="s">
        <v>3872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6543</v>
      </c>
      <c r="C493" s="405" t="s">
        <v>2996</v>
      </c>
      <c r="D493" s="565" t="s">
        <v>6411</v>
      </c>
      <c r="E493" s="577">
        <v>36000</v>
      </c>
      <c r="F493" s="565" t="s">
        <v>3405</v>
      </c>
      <c r="G493" s="575" t="s">
        <v>19</v>
      </c>
      <c r="H493" s="575" t="s">
        <v>20</v>
      </c>
      <c r="I493" s="575" t="s">
        <v>339</v>
      </c>
      <c r="J493" s="575">
        <v>44322</v>
      </c>
      <c r="K493" s="578" t="s">
        <v>3862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6597</v>
      </c>
      <c r="C494" s="565" t="s">
        <v>34</v>
      </c>
      <c r="D494" s="565" t="s">
        <v>6407</v>
      </c>
      <c r="E494" s="577">
        <v>0</v>
      </c>
      <c r="F494" s="565" t="s">
        <v>5196</v>
      </c>
      <c r="G494" s="565" t="s">
        <v>110</v>
      </c>
      <c r="H494" s="565" t="s">
        <v>38</v>
      </c>
      <c r="I494" s="565" t="s">
        <v>4040</v>
      </c>
      <c r="J494" s="575">
        <v>44078</v>
      </c>
      <c r="K494" s="581" t="s">
        <v>3856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6433</v>
      </c>
      <c r="C495" s="405" t="s">
        <v>2996</v>
      </c>
      <c r="D495" s="565" t="s">
        <v>6411</v>
      </c>
      <c r="E495" s="577">
        <v>29127.62</v>
      </c>
      <c r="F495" s="565" t="s">
        <v>3518</v>
      </c>
      <c r="G495" s="575" t="s">
        <v>2998</v>
      </c>
      <c r="H495" s="575" t="s">
        <v>38</v>
      </c>
      <c r="I495" s="575" t="s">
        <v>2999</v>
      </c>
      <c r="J495" s="575">
        <v>43894</v>
      </c>
      <c r="K495" s="578" t="s">
        <v>3872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6598</v>
      </c>
      <c r="C496" s="405" t="s">
        <v>2996</v>
      </c>
      <c r="D496" s="565" t="s">
        <v>6411</v>
      </c>
      <c r="E496" s="577">
        <v>4000</v>
      </c>
      <c r="F496" s="565" t="s">
        <v>3205</v>
      </c>
      <c r="G496" s="575" t="s">
        <v>19</v>
      </c>
      <c r="H496" s="575" t="s">
        <v>20</v>
      </c>
      <c r="I496" s="575" t="s">
        <v>339</v>
      </c>
      <c r="J496" s="575">
        <v>44291</v>
      </c>
      <c r="K496" s="578" t="s">
        <v>3862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6596</v>
      </c>
      <c r="C497" s="405" t="s">
        <v>34</v>
      </c>
      <c r="D497" s="565" t="s">
        <v>1002</v>
      </c>
      <c r="E497" s="577">
        <v>83704.06</v>
      </c>
      <c r="F497" s="565" t="s">
        <v>6599</v>
      </c>
      <c r="G497" s="565" t="s">
        <v>110</v>
      </c>
      <c r="H497" s="565" t="s">
        <v>38</v>
      </c>
      <c r="I497" s="565" t="s">
        <v>4518</v>
      </c>
      <c r="J497" s="575">
        <v>44397</v>
      </c>
      <c r="K497" s="581" t="s">
        <v>3872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6600</v>
      </c>
      <c r="C498" s="405" t="s">
        <v>34</v>
      </c>
      <c r="D498" s="565" t="s">
        <v>1002</v>
      </c>
      <c r="E498" s="577">
        <v>5000</v>
      </c>
      <c r="F498" s="565" t="s">
        <v>4233</v>
      </c>
      <c r="G498" s="565" t="s">
        <v>19</v>
      </c>
      <c r="H498" s="565" t="s">
        <v>38</v>
      </c>
      <c r="I498" s="565" t="s">
        <v>4234</v>
      </c>
      <c r="J498" s="575">
        <v>44305</v>
      </c>
      <c r="K498" s="581" t="s">
        <v>3876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6601</v>
      </c>
      <c r="C499" s="565" t="s">
        <v>2996</v>
      </c>
      <c r="D499" s="565" t="s">
        <v>6407</v>
      </c>
      <c r="E499" s="577">
        <v>110571.37</v>
      </c>
      <c r="F499" s="565" t="s">
        <v>3554</v>
      </c>
      <c r="G499" s="575" t="s">
        <v>3063</v>
      </c>
      <c r="H499" s="575" t="s">
        <v>38</v>
      </c>
      <c r="I499" s="575" t="s">
        <v>3063</v>
      </c>
      <c r="J499" s="575">
        <v>43990</v>
      </c>
      <c r="K499" s="578" t="s">
        <v>3876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6602</v>
      </c>
      <c r="C500" s="565" t="s">
        <v>34</v>
      </c>
      <c r="D500" s="565" t="s">
        <v>6407</v>
      </c>
      <c r="E500" s="577">
        <v>0</v>
      </c>
      <c r="F500" s="565" t="s">
        <v>5217</v>
      </c>
      <c r="G500" s="565" t="s">
        <v>19</v>
      </c>
      <c r="H500" s="565" t="s">
        <v>38</v>
      </c>
      <c r="I500" s="565" t="s">
        <v>3860</v>
      </c>
      <c r="J500" s="575">
        <v>44148</v>
      </c>
      <c r="K500" s="581" t="s">
        <v>3862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6574</v>
      </c>
      <c r="C501" s="405" t="s">
        <v>2996</v>
      </c>
      <c r="D501" s="565" t="s">
        <v>6411</v>
      </c>
      <c r="E501" s="577">
        <v>3000</v>
      </c>
      <c r="F501" s="565" t="s">
        <v>3008</v>
      </c>
      <c r="G501" s="575" t="s">
        <v>19</v>
      </c>
      <c r="H501" s="575" t="s">
        <v>20</v>
      </c>
      <c r="I501" s="575" t="s">
        <v>339</v>
      </c>
      <c r="J501" s="575">
        <v>44321</v>
      </c>
      <c r="K501" s="578" t="s">
        <v>3872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6543</v>
      </c>
      <c r="C502" s="405" t="s">
        <v>2996</v>
      </c>
      <c r="D502" s="565" t="s">
        <v>6411</v>
      </c>
      <c r="E502" s="577">
        <v>9000</v>
      </c>
      <c r="F502" s="565" t="s">
        <v>3405</v>
      </c>
      <c r="G502" s="575" t="s">
        <v>19</v>
      </c>
      <c r="H502" s="575" t="s">
        <v>20</v>
      </c>
      <c r="I502" s="575" t="s">
        <v>339</v>
      </c>
      <c r="J502" s="575">
        <v>44322</v>
      </c>
      <c r="K502" s="578" t="s">
        <v>3862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6603</v>
      </c>
      <c r="C503" s="405" t="s">
        <v>34</v>
      </c>
      <c r="D503" s="565" t="s">
        <v>6411</v>
      </c>
      <c r="E503" s="577">
        <v>10000</v>
      </c>
      <c r="F503" s="565" t="s">
        <v>5173</v>
      </c>
      <c r="G503" s="565" t="s">
        <v>19</v>
      </c>
      <c r="H503" s="565" t="s">
        <v>38</v>
      </c>
      <c r="I503" s="565" t="s">
        <v>3860</v>
      </c>
      <c r="J503" s="575">
        <v>44133</v>
      </c>
      <c r="K503" s="581" t="s">
        <v>3872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6604</v>
      </c>
      <c r="C504" s="405" t="s">
        <v>34</v>
      </c>
      <c r="D504" s="565" t="s">
        <v>1002</v>
      </c>
      <c r="E504" s="577">
        <v>117509.41</v>
      </c>
      <c r="F504" s="565" t="s">
        <v>4243</v>
      </c>
      <c r="G504" s="565" t="s">
        <v>2998</v>
      </c>
      <c r="H504" s="565" t="s">
        <v>38</v>
      </c>
      <c r="I504" s="565" t="s">
        <v>2998</v>
      </c>
      <c r="J504" s="575">
        <v>44368</v>
      </c>
      <c r="K504" s="581" t="s">
        <v>3862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6605</v>
      </c>
      <c r="C505" s="565" t="s">
        <v>34</v>
      </c>
      <c r="D505" s="565" t="s">
        <v>6407</v>
      </c>
      <c r="E505" s="577">
        <v>0</v>
      </c>
      <c r="F505" s="565" t="s">
        <v>5031</v>
      </c>
      <c r="G505" s="565" t="s">
        <v>19</v>
      </c>
      <c r="H505" s="565" t="s">
        <v>38</v>
      </c>
      <c r="I505" s="565" t="s">
        <v>3860</v>
      </c>
      <c r="J505" s="575">
        <v>44196</v>
      </c>
      <c r="K505" s="581" t="s">
        <v>3869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6417</v>
      </c>
      <c r="C506" s="405" t="s">
        <v>2996</v>
      </c>
      <c r="D506" s="565" t="s">
        <v>6411</v>
      </c>
      <c r="E506" s="577">
        <v>70000</v>
      </c>
      <c r="F506" s="565" t="s">
        <v>3264</v>
      </c>
      <c r="G506" s="575" t="s">
        <v>2998</v>
      </c>
      <c r="H506" s="575" t="s">
        <v>38</v>
      </c>
      <c r="I506" s="575" t="s">
        <v>2999</v>
      </c>
      <c r="J506" s="575">
        <v>43703</v>
      </c>
      <c r="K506" s="578" t="s">
        <v>4255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6540</v>
      </c>
      <c r="C507" s="405" t="s">
        <v>34</v>
      </c>
      <c r="D507" s="565" t="s">
        <v>1002</v>
      </c>
      <c r="E507" s="577">
        <v>56000</v>
      </c>
      <c r="F507" s="565" t="s">
        <v>5330</v>
      </c>
      <c r="G507" s="565" t="s">
        <v>19</v>
      </c>
      <c r="H507" s="565" t="s">
        <v>124</v>
      </c>
      <c r="I507" s="565" t="s">
        <v>404</v>
      </c>
      <c r="J507" s="575">
        <v>44291</v>
      </c>
      <c r="K507" s="581" t="s">
        <v>3876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6606</v>
      </c>
      <c r="C508" s="405" t="s">
        <v>2996</v>
      </c>
      <c r="D508" s="565" t="s">
        <v>6411</v>
      </c>
      <c r="E508" s="577">
        <v>86000</v>
      </c>
      <c r="F508" s="565" t="s">
        <v>3625</v>
      </c>
      <c r="G508" s="575" t="s">
        <v>19</v>
      </c>
      <c r="H508" s="575" t="s">
        <v>20</v>
      </c>
      <c r="I508" s="575" t="s">
        <v>3045</v>
      </c>
      <c r="J508" s="575">
        <v>44267</v>
      </c>
      <c r="K508" s="578" t="s">
        <v>3862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6433</v>
      </c>
      <c r="C509" s="405" t="s">
        <v>2996</v>
      </c>
      <c r="D509" s="565" t="s">
        <v>6411</v>
      </c>
      <c r="E509" s="577">
        <v>1000</v>
      </c>
      <c r="F509" s="565" t="s">
        <v>3518</v>
      </c>
      <c r="G509" s="575" t="s">
        <v>2998</v>
      </c>
      <c r="H509" s="575" t="s">
        <v>38</v>
      </c>
      <c r="I509" s="575" t="s">
        <v>2999</v>
      </c>
      <c r="J509" s="575">
        <v>43894</v>
      </c>
      <c r="K509" s="578" t="s">
        <v>3872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6489</v>
      </c>
      <c r="C510" s="405" t="s">
        <v>34</v>
      </c>
      <c r="D510" s="565" t="s">
        <v>6411</v>
      </c>
      <c r="E510" s="577">
        <v>10000</v>
      </c>
      <c r="F510" s="565" t="s">
        <v>4208</v>
      </c>
      <c r="G510" s="565" t="s">
        <v>19</v>
      </c>
      <c r="H510" s="565" t="s">
        <v>38</v>
      </c>
      <c r="I510" s="565" t="s">
        <v>4209</v>
      </c>
      <c r="J510" s="575">
        <v>44089</v>
      </c>
      <c r="K510" s="581" t="s">
        <v>3869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6545</v>
      </c>
      <c r="C511" s="405" t="s">
        <v>2996</v>
      </c>
      <c r="D511" s="565" t="s">
        <v>6411</v>
      </c>
      <c r="E511" s="577">
        <v>15000</v>
      </c>
      <c r="F511" s="565" t="s">
        <v>3538</v>
      </c>
      <c r="G511" s="575" t="s">
        <v>19</v>
      </c>
      <c r="H511" s="575" t="s">
        <v>20</v>
      </c>
      <c r="I511" s="575" t="s">
        <v>339</v>
      </c>
      <c r="J511" s="575">
        <v>44319</v>
      </c>
      <c r="K511" s="578" t="s">
        <v>3862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6607</v>
      </c>
      <c r="C512" s="405" t="s">
        <v>2996</v>
      </c>
      <c r="D512" s="565" t="s">
        <v>1002</v>
      </c>
      <c r="E512" s="577">
        <v>50000</v>
      </c>
      <c r="F512" s="565" t="s">
        <v>3524</v>
      </c>
      <c r="G512" s="575" t="s">
        <v>19</v>
      </c>
      <c r="H512" s="575" t="s">
        <v>20</v>
      </c>
      <c r="I512" s="575" t="s">
        <v>339</v>
      </c>
      <c r="J512" s="575">
        <v>44279</v>
      </c>
      <c r="K512" s="578" t="s">
        <v>3862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6548</v>
      </c>
      <c r="C513" s="405" t="s">
        <v>2996</v>
      </c>
      <c r="D513" s="565" t="s">
        <v>6411</v>
      </c>
      <c r="E513" s="577">
        <v>150000</v>
      </c>
      <c r="F513" s="565" t="s">
        <v>3154</v>
      </c>
      <c r="G513" s="575" t="s">
        <v>19</v>
      </c>
      <c r="H513" s="575" t="s">
        <v>20</v>
      </c>
      <c r="I513" s="575" t="s">
        <v>290</v>
      </c>
      <c r="J513" s="575">
        <v>44328</v>
      </c>
      <c r="K513" s="578" t="s">
        <v>3862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6491</v>
      </c>
      <c r="C514" s="405" t="s">
        <v>34</v>
      </c>
      <c r="D514" s="565" t="s">
        <v>6411</v>
      </c>
      <c r="E514" s="577">
        <v>130000</v>
      </c>
      <c r="F514" s="565" t="s">
        <v>3924</v>
      </c>
      <c r="G514" s="565" t="s">
        <v>2998</v>
      </c>
      <c r="H514" s="565" t="s">
        <v>38</v>
      </c>
      <c r="I514" s="565" t="s">
        <v>2998</v>
      </c>
      <c r="J514" s="575">
        <v>44180</v>
      </c>
      <c r="K514" s="581" t="s">
        <v>3862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6491</v>
      </c>
      <c r="C515" s="405" t="s">
        <v>34</v>
      </c>
      <c r="D515" s="565" t="s">
        <v>6411</v>
      </c>
      <c r="E515" s="577">
        <v>43000</v>
      </c>
      <c r="F515" s="565" t="s">
        <v>3924</v>
      </c>
      <c r="G515" s="565" t="s">
        <v>2998</v>
      </c>
      <c r="H515" s="565" t="s">
        <v>38</v>
      </c>
      <c r="I515" s="565" t="s">
        <v>2998</v>
      </c>
      <c r="J515" s="575">
        <v>44180</v>
      </c>
      <c r="K515" s="581" t="s">
        <v>3862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6433</v>
      </c>
      <c r="C516" s="405" t="s">
        <v>2996</v>
      </c>
      <c r="D516" s="565" t="s">
        <v>6411</v>
      </c>
      <c r="E516" s="577">
        <v>40000</v>
      </c>
      <c r="F516" s="565" t="s">
        <v>3518</v>
      </c>
      <c r="G516" s="575" t="s">
        <v>2998</v>
      </c>
      <c r="H516" s="575" t="s">
        <v>38</v>
      </c>
      <c r="I516" s="575" t="s">
        <v>2999</v>
      </c>
      <c r="J516" s="575">
        <v>43894</v>
      </c>
      <c r="K516" s="578" t="s">
        <v>3872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6419</v>
      </c>
      <c r="C517" s="405" t="s">
        <v>2996</v>
      </c>
      <c r="D517" s="565" t="s">
        <v>6411</v>
      </c>
      <c r="E517" s="577">
        <v>75000</v>
      </c>
      <c r="F517" s="565" t="s">
        <v>3301</v>
      </c>
      <c r="G517" s="575" t="s">
        <v>2998</v>
      </c>
      <c r="H517" s="575" t="s">
        <v>38</v>
      </c>
      <c r="I517" s="575" t="s">
        <v>2999</v>
      </c>
      <c r="J517" s="575">
        <v>43605</v>
      </c>
      <c r="K517" s="578" t="s">
        <v>3872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6512</v>
      </c>
      <c r="C518" s="405" t="s">
        <v>34</v>
      </c>
      <c r="D518" s="565" t="s">
        <v>6411</v>
      </c>
      <c r="E518" s="577">
        <v>3000</v>
      </c>
      <c r="F518" s="565" t="s">
        <v>5154</v>
      </c>
      <c r="G518" s="565" t="s">
        <v>110</v>
      </c>
      <c r="H518" s="565" t="s">
        <v>38</v>
      </c>
      <c r="I518" s="565" t="s">
        <v>4539</v>
      </c>
      <c r="J518" s="575">
        <v>44180</v>
      </c>
      <c r="K518" s="581" t="s">
        <v>3862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6543</v>
      </c>
      <c r="C519" s="405" t="s">
        <v>2996</v>
      </c>
      <c r="D519" s="565" t="s">
        <v>6411</v>
      </c>
      <c r="E519" s="577">
        <v>2000</v>
      </c>
      <c r="F519" s="565" t="s">
        <v>3405</v>
      </c>
      <c r="G519" s="575" t="s">
        <v>19</v>
      </c>
      <c r="H519" s="575" t="s">
        <v>20</v>
      </c>
      <c r="I519" s="575" t="s">
        <v>339</v>
      </c>
      <c r="J519" s="575">
        <v>44322</v>
      </c>
      <c r="K519" s="578" t="s">
        <v>3862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6506</v>
      </c>
      <c r="C520" s="565" t="s">
        <v>2996</v>
      </c>
      <c r="D520" s="565" t="s">
        <v>6407</v>
      </c>
      <c r="E520" s="577">
        <v>104633.35</v>
      </c>
      <c r="F520" s="565" t="s">
        <v>3112</v>
      </c>
      <c r="G520" s="575" t="s">
        <v>19</v>
      </c>
      <c r="H520" s="575" t="s">
        <v>20</v>
      </c>
      <c r="I520" s="575" t="s">
        <v>3045</v>
      </c>
      <c r="J520" s="575">
        <v>44273</v>
      </c>
      <c r="K520" s="578" t="s">
        <v>3862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6603</v>
      </c>
      <c r="C521" s="565" t="s">
        <v>34</v>
      </c>
      <c r="D521" s="565" t="s">
        <v>6407</v>
      </c>
      <c r="E521" s="577">
        <v>0</v>
      </c>
      <c r="F521" s="565" t="s">
        <v>5173</v>
      </c>
      <c r="G521" s="565" t="s">
        <v>19</v>
      </c>
      <c r="H521" s="565" t="s">
        <v>38</v>
      </c>
      <c r="I521" s="565" t="s">
        <v>3860</v>
      </c>
      <c r="J521" s="575">
        <v>44133</v>
      </c>
      <c r="K521" s="581" t="s">
        <v>3872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6608</v>
      </c>
      <c r="C522" s="405" t="s">
        <v>2996</v>
      </c>
      <c r="D522" s="565" t="s">
        <v>6411</v>
      </c>
      <c r="E522" s="577">
        <v>50000</v>
      </c>
      <c r="F522" s="565" t="s">
        <v>47</v>
      </c>
      <c r="G522" s="575" t="s">
        <v>19</v>
      </c>
      <c r="H522" s="575" t="s">
        <v>20</v>
      </c>
      <c r="I522" s="575" t="s">
        <v>290</v>
      </c>
      <c r="J522" s="575">
        <v>44340</v>
      </c>
      <c r="K522" s="578" t="s">
        <v>3872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6609</v>
      </c>
      <c r="C523" s="565" t="s">
        <v>2996</v>
      </c>
      <c r="D523" s="565" t="s">
        <v>6407</v>
      </c>
      <c r="E523" s="577">
        <v>397214.14</v>
      </c>
      <c r="F523" s="565" t="s">
        <v>3563</v>
      </c>
      <c r="G523" s="575" t="s">
        <v>2998</v>
      </c>
      <c r="H523" s="575" t="s">
        <v>38</v>
      </c>
      <c r="I523" s="575" t="s">
        <v>3005</v>
      </c>
      <c r="J523" s="575">
        <v>43539</v>
      </c>
      <c r="K523" s="578" t="s">
        <v>3862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6610</v>
      </c>
      <c r="C524" s="565" t="s">
        <v>2996</v>
      </c>
      <c r="D524" s="565" t="s">
        <v>6407</v>
      </c>
      <c r="E524" s="577">
        <v>40150.79</v>
      </c>
      <c r="F524" s="565" t="s">
        <v>3563</v>
      </c>
      <c r="G524" s="575" t="s">
        <v>2998</v>
      </c>
      <c r="H524" s="575" t="s">
        <v>38</v>
      </c>
      <c r="I524" s="575" t="s">
        <v>3005</v>
      </c>
      <c r="J524" s="575">
        <v>44397</v>
      </c>
      <c r="K524" s="578" t="s">
        <v>3909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6575</v>
      </c>
      <c r="C525" s="405" t="s">
        <v>2996</v>
      </c>
      <c r="D525" s="565" t="s">
        <v>6411</v>
      </c>
      <c r="E525" s="577">
        <v>20000</v>
      </c>
      <c r="F525" s="565" t="s">
        <v>3454</v>
      </c>
      <c r="G525" s="575" t="s">
        <v>19</v>
      </c>
      <c r="H525" s="575" t="s">
        <v>20</v>
      </c>
      <c r="I525" s="575" t="s">
        <v>290</v>
      </c>
      <c r="J525" s="575">
        <v>44319</v>
      </c>
      <c r="K525" s="578" t="s">
        <v>3862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6589</v>
      </c>
      <c r="C526" s="405" t="s">
        <v>2996</v>
      </c>
      <c r="D526" s="565" t="s">
        <v>6411</v>
      </c>
      <c r="E526" s="577">
        <v>130000</v>
      </c>
      <c r="F526" s="565" t="s">
        <v>818</v>
      </c>
      <c r="G526" s="575" t="s">
        <v>19</v>
      </c>
      <c r="H526" s="575" t="s">
        <v>20</v>
      </c>
      <c r="I526" s="575" t="s">
        <v>290</v>
      </c>
      <c r="J526" s="575">
        <v>44280</v>
      </c>
      <c r="K526" s="578" t="s">
        <v>3862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6478</v>
      </c>
      <c r="C527" s="405" t="s">
        <v>2996</v>
      </c>
      <c r="D527" s="565" t="s">
        <v>6411</v>
      </c>
      <c r="E527" s="577">
        <v>20000</v>
      </c>
      <c r="F527" s="565" t="s">
        <v>927</v>
      </c>
      <c r="G527" s="575" t="s">
        <v>19</v>
      </c>
      <c r="H527" s="575" t="s">
        <v>20</v>
      </c>
      <c r="I527" s="575" t="s">
        <v>290</v>
      </c>
      <c r="J527" s="575">
        <v>44321</v>
      </c>
      <c r="K527" s="578" t="s">
        <v>3862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6438</v>
      </c>
      <c r="C528" s="405" t="s">
        <v>2996</v>
      </c>
      <c r="D528" s="565" t="s">
        <v>6411</v>
      </c>
      <c r="E528" s="577">
        <v>300000</v>
      </c>
      <c r="F528" s="565" t="s">
        <v>3422</v>
      </c>
      <c r="G528" s="575" t="s">
        <v>2998</v>
      </c>
      <c r="H528" s="575" t="s">
        <v>38</v>
      </c>
      <c r="I528" s="575" t="s">
        <v>2999</v>
      </c>
      <c r="J528" s="575">
        <v>43564</v>
      </c>
      <c r="K528" s="578" t="s">
        <v>3876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6482</v>
      </c>
      <c r="C529" s="405" t="s">
        <v>34</v>
      </c>
      <c r="D529" s="565" t="s">
        <v>6411</v>
      </c>
      <c r="E529" s="577">
        <v>25000</v>
      </c>
      <c r="F529" s="565" t="s">
        <v>4440</v>
      </c>
      <c r="G529" s="565" t="s">
        <v>110</v>
      </c>
      <c r="H529" s="565" t="s">
        <v>38</v>
      </c>
      <c r="I529" s="565" t="s">
        <v>3929</v>
      </c>
      <c r="J529" s="575">
        <v>44263</v>
      </c>
      <c r="K529" s="581" t="s">
        <v>3862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6419</v>
      </c>
      <c r="C530" s="405" t="s">
        <v>2996</v>
      </c>
      <c r="D530" s="565" t="s">
        <v>6411</v>
      </c>
      <c r="E530" s="577">
        <v>17000</v>
      </c>
      <c r="F530" s="565" t="s">
        <v>3301</v>
      </c>
      <c r="G530" s="575" t="s">
        <v>2998</v>
      </c>
      <c r="H530" s="575" t="s">
        <v>38</v>
      </c>
      <c r="I530" s="575" t="s">
        <v>2999</v>
      </c>
      <c r="J530" s="575">
        <v>43605</v>
      </c>
      <c r="K530" s="578" t="s">
        <v>3872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6611</v>
      </c>
      <c r="C531" s="565" t="s">
        <v>34</v>
      </c>
      <c r="D531" s="565" t="s">
        <v>6407</v>
      </c>
      <c r="E531" s="577">
        <v>0</v>
      </c>
      <c r="F531" s="565" t="s">
        <v>3953</v>
      </c>
      <c r="G531" s="565" t="s">
        <v>19</v>
      </c>
      <c r="H531" s="565" t="s">
        <v>38</v>
      </c>
      <c r="I531" s="565" t="s">
        <v>3860</v>
      </c>
      <c r="J531" s="575">
        <v>44245</v>
      </c>
      <c r="K531" s="581" t="s">
        <v>3862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6612</v>
      </c>
      <c r="C532" s="405" t="s">
        <v>34</v>
      </c>
      <c r="D532" s="565" t="s">
        <v>6411</v>
      </c>
      <c r="E532" s="577">
        <v>150000</v>
      </c>
      <c r="F532" s="565" t="s">
        <v>3867</v>
      </c>
      <c r="G532" s="565" t="s">
        <v>19</v>
      </c>
      <c r="H532" s="565" t="s">
        <v>38</v>
      </c>
      <c r="I532" s="565" t="s">
        <v>3860</v>
      </c>
      <c r="J532" s="575">
        <v>44326</v>
      </c>
      <c r="K532" s="581" t="s">
        <v>3869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6613</v>
      </c>
      <c r="C533" s="405" t="s">
        <v>34</v>
      </c>
      <c r="D533" s="565" t="s">
        <v>6411</v>
      </c>
      <c r="E533" s="577">
        <v>84278.97</v>
      </c>
      <c r="F533" s="565" t="s">
        <v>5320</v>
      </c>
      <c r="G533" s="565" t="s">
        <v>2998</v>
      </c>
      <c r="H533" s="565" t="s">
        <v>38</v>
      </c>
      <c r="I533" s="565" t="s">
        <v>2998</v>
      </c>
      <c r="J533" s="575">
        <v>44355</v>
      </c>
      <c r="K533" s="581" t="s">
        <v>3872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6562</v>
      </c>
      <c r="C534" s="405" t="s">
        <v>2996</v>
      </c>
      <c r="D534" s="565" t="s">
        <v>6411</v>
      </c>
      <c r="E534" s="577">
        <v>130000</v>
      </c>
      <c r="F534" s="565" t="s">
        <v>3292</v>
      </c>
      <c r="G534" s="575" t="s">
        <v>19</v>
      </c>
      <c r="H534" s="575" t="s">
        <v>20</v>
      </c>
      <c r="I534" s="575" t="s">
        <v>290</v>
      </c>
      <c r="J534" s="575">
        <v>44313</v>
      </c>
      <c r="K534" s="578" t="s">
        <v>3862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6614</v>
      </c>
      <c r="C535" s="565" t="s">
        <v>34</v>
      </c>
      <c r="D535" s="565" t="s">
        <v>6407</v>
      </c>
      <c r="E535" s="577">
        <v>0</v>
      </c>
      <c r="F535" s="565" t="s">
        <v>4288</v>
      </c>
      <c r="G535" s="565" t="s">
        <v>19</v>
      </c>
      <c r="H535" s="565" t="s">
        <v>38</v>
      </c>
      <c r="I535" s="565" t="s">
        <v>3860</v>
      </c>
      <c r="J535" s="575">
        <v>44085</v>
      </c>
      <c r="K535" s="581" t="s">
        <v>3869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6615</v>
      </c>
      <c r="C536" s="565" t="s">
        <v>34</v>
      </c>
      <c r="D536" s="565" t="s">
        <v>6407</v>
      </c>
      <c r="E536" s="577">
        <v>0</v>
      </c>
      <c r="F536" s="565" t="s">
        <v>5159</v>
      </c>
      <c r="G536" s="565" t="s">
        <v>19</v>
      </c>
      <c r="H536" s="565" t="s">
        <v>38</v>
      </c>
      <c r="I536" s="565" t="s">
        <v>3860</v>
      </c>
      <c r="J536" s="575">
        <v>44147</v>
      </c>
      <c r="K536" s="581" t="s">
        <v>3872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6544</v>
      </c>
      <c r="C537" s="405" t="s">
        <v>2996</v>
      </c>
      <c r="D537" s="565" t="s">
        <v>6411</v>
      </c>
      <c r="E537" s="577">
        <v>20000</v>
      </c>
      <c r="F537" s="565" t="s">
        <v>3311</v>
      </c>
      <c r="G537" s="575" t="s">
        <v>19</v>
      </c>
      <c r="H537" s="575" t="s">
        <v>20</v>
      </c>
      <c r="I537" s="575" t="s">
        <v>3045</v>
      </c>
      <c r="J537" s="575">
        <v>44266</v>
      </c>
      <c r="K537" s="578" t="s">
        <v>3872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6616</v>
      </c>
      <c r="C538" s="565" t="s">
        <v>34</v>
      </c>
      <c r="D538" s="565" t="s">
        <v>6407</v>
      </c>
      <c r="E538" s="577">
        <v>0</v>
      </c>
      <c r="F538" s="565" t="s">
        <v>5148</v>
      </c>
      <c r="G538" s="565" t="s">
        <v>19</v>
      </c>
      <c r="H538" s="565" t="s">
        <v>38</v>
      </c>
      <c r="I538" s="565" t="s">
        <v>6617</v>
      </c>
      <c r="J538" s="575">
        <v>44096</v>
      </c>
      <c r="K538" s="581" t="s">
        <v>3862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6618</v>
      </c>
      <c r="C539" s="405" t="s">
        <v>2996</v>
      </c>
      <c r="D539" s="565" t="s">
        <v>6411</v>
      </c>
      <c r="E539" s="577">
        <v>300000</v>
      </c>
      <c r="F539" s="565" t="s">
        <v>3297</v>
      </c>
      <c r="G539" s="575" t="s">
        <v>3063</v>
      </c>
      <c r="H539" s="575" t="s">
        <v>38</v>
      </c>
      <c r="I539" s="575" t="s">
        <v>3063</v>
      </c>
      <c r="J539" s="575">
        <v>44021</v>
      </c>
      <c r="K539" s="578" t="s">
        <v>3862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6529</v>
      </c>
      <c r="C540" s="405" t="s">
        <v>2996</v>
      </c>
      <c r="D540" s="565" t="s">
        <v>6411</v>
      </c>
      <c r="E540" s="577">
        <v>25000</v>
      </c>
      <c r="F540" s="565" t="s">
        <v>3520</v>
      </c>
      <c r="G540" s="575" t="s">
        <v>19</v>
      </c>
      <c r="H540" s="575" t="s">
        <v>20</v>
      </c>
      <c r="I540" s="575" t="s">
        <v>339</v>
      </c>
      <c r="J540" s="575">
        <v>44279</v>
      </c>
      <c r="K540" s="578" t="s">
        <v>3862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6619</v>
      </c>
      <c r="C541" s="565" t="s">
        <v>2996</v>
      </c>
      <c r="D541" s="565" t="s">
        <v>6407</v>
      </c>
      <c r="E541" s="577">
        <v>130029.24</v>
      </c>
      <c r="F541" s="565" t="s">
        <v>3571</v>
      </c>
      <c r="G541" s="575" t="s">
        <v>3063</v>
      </c>
      <c r="H541" s="575" t="s">
        <v>38</v>
      </c>
      <c r="I541" s="575" t="s">
        <v>3063</v>
      </c>
      <c r="J541" s="575">
        <v>43441</v>
      </c>
      <c r="K541" s="578" t="s">
        <v>3876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6437</v>
      </c>
      <c r="C542" s="565" t="s">
        <v>2996</v>
      </c>
      <c r="D542" s="565" t="s">
        <v>6407</v>
      </c>
      <c r="E542" s="577">
        <v>555581.43999999994</v>
      </c>
      <c r="F542" s="565" t="s">
        <v>3551</v>
      </c>
      <c r="G542" s="575" t="s">
        <v>2998</v>
      </c>
      <c r="H542" s="575" t="s">
        <v>38</v>
      </c>
      <c r="I542" s="575" t="s">
        <v>3005</v>
      </c>
      <c r="J542" s="575">
        <v>43607</v>
      </c>
      <c r="K542" s="578" t="s">
        <v>4255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6620</v>
      </c>
      <c r="C543" s="405" t="s">
        <v>2996</v>
      </c>
      <c r="D543" s="565" t="s">
        <v>6411</v>
      </c>
      <c r="E543" s="577">
        <v>17000</v>
      </c>
      <c r="F543" s="565" t="s">
        <v>3573</v>
      </c>
      <c r="G543" s="575" t="s">
        <v>19</v>
      </c>
      <c r="H543" s="575" t="s">
        <v>20</v>
      </c>
      <c r="I543" s="575" t="s">
        <v>290</v>
      </c>
      <c r="J543" s="575">
        <v>44263</v>
      </c>
      <c r="K543" s="578" t="s">
        <v>3872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6621</v>
      </c>
      <c r="C544" s="405" t="s">
        <v>2996</v>
      </c>
      <c r="D544" s="565" t="s">
        <v>6411</v>
      </c>
      <c r="E544" s="577">
        <v>2502500.1</v>
      </c>
      <c r="F544" s="565" t="s">
        <v>76</v>
      </c>
      <c r="G544" s="575" t="s">
        <v>19</v>
      </c>
      <c r="H544" s="575" t="s">
        <v>20</v>
      </c>
      <c r="I544" s="575" t="s">
        <v>290</v>
      </c>
      <c r="J544" s="575">
        <v>44266</v>
      </c>
      <c r="K544" s="578" t="s">
        <v>3856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6622</v>
      </c>
      <c r="C545" s="405" t="s">
        <v>34</v>
      </c>
      <c r="D545" s="565" t="s">
        <v>1002</v>
      </c>
      <c r="E545" s="577">
        <v>0</v>
      </c>
      <c r="F545" s="565" t="s">
        <v>4273</v>
      </c>
      <c r="G545" s="565" t="s">
        <v>2998</v>
      </c>
      <c r="H545" s="565" t="s">
        <v>38</v>
      </c>
      <c r="I545" s="565" t="s">
        <v>2998</v>
      </c>
      <c r="J545" s="575">
        <v>43869</v>
      </c>
      <c r="K545" s="581" t="s">
        <v>3862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6623</v>
      </c>
      <c r="C546" s="565" t="s">
        <v>34</v>
      </c>
      <c r="D546" s="565" t="s">
        <v>6407</v>
      </c>
      <c r="E546" s="577">
        <v>0</v>
      </c>
      <c r="F546" s="565" t="s">
        <v>4319</v>
      </c>
      <c r="G546" s="565" t="s">
        <v>19</v>
      </c>
      <c r="H546" s="565" t="s">
        <v>38</v>
      </c>
      <c r="I546" s="565" t="s">
        <v>3860</v>
      </c>
      <c r="J546" s="575">
        <v>44203</v>
      </c>
      <c r="K546" s="581" t="s">
        <v>3862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6624</v>
      </c>
      <c r="C547" s="565" t="s">
        <v>34</v>
      </c>
      <c r="D547" s="565" t="s">
        <v>6407</v>
      </c>
      <c r="E547" s="577">
        <v>0</v>
      </c>
      <c r="F547" s="565" t="s">
        <v>4319</v>
      </c>
      <c r="G547" s="565" t="s">
        <v>19</v>
      </c>
      <c r="H547" s="565" t="s">
        <v>38</v>
      </c>
      <c r="I547" s="565" t="s">
        <v>3860</v>
      </c>
      <c r="J547" s="575">
        <v>44203</v>
      </c>
      <c r="K547" s="581" t="s">
        <v>3909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6625</v>
      </c>
      <c r="C548" s="405" t="s">
        <v>34</v>
      </c>
      <c r="D548" s="565" t="s">
        <v>6411</v>
      </c>
      <c r="E548" s="604">
        <v>4000</v>
      </c>
      <c r="F548" s="565" t="s">
        <v>3998</v>
      </c>
      <c r="G548" s="565" t="s">
        <v>110</v>
      </c>
      <c r="H548" s="565" t="s">
        <v>38</v>
      </c>
      <c r="I548" s="565" t="s">
        <v>3703</v>
      </c>
      <c r="J548" s="575">
        <v>44362</v>
      </c>
      <c r="K548" s="581" t="s">
        <v>3872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6479</v>
      </c>
      <c r="C549" s="405" t="s">
        <v>2996</v>
      </c>
      <c r="D549" s="565" t="s">
        <v>6411</v>
      </c>
      <c r="E549" s="604">
        <v>20000</v>
      </c>
      <c r="F549" s="565" t="s">
        <v>3330</v>
      </c>
      <c r="G549" s="575" t="s">
        <v>19</v>
      </c>
      <c r="H549" s="575" t="s">
        <v>20</v>
      </c>
      <c r="I549" s="575" t="s">
        <v>290</v>
      </c>
      <c r="J549" s="575">
        <v>44295</v>
      </c>
      <c r="K549" s="578" t="s">
        <v>3869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6545</v>
      </c>
      <c r="C550" s="405" t="s">
        <v>2996</v>
      </c>
      <c r="D550" s="565" t="s">
        <v>6411</v>
      </c>
      <c r="E550" s="604">
        <v>5000</v>
      </c>
      <c r="F550" s="565" t="s">
        <v>3538</v>
      </c>
      <c r="G550" s="575" t="s">
        <v>19</v>
      </c>
      <c r="H550" s="575" t="s">
        <v>20</v>
      </c>
      <c r="I550" s="575" t="s">
        <v>339</v>
      </c>
      <c r="J550" s="575">
        <v>44319</v>
      </c>
      <c r="K550" s="578" t="s">
        <v>3862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6626</v>
      </c>
      <c r="C551" s="565" t="s">
        <v>34</v>
      </c>
      <c r="D551" s="565" t="s">
        <v>6407</v>
      </c>
      <c r="E551" s="577">
        <v>0</v>
      </c>
      <c r="F551" s="565" t="s">
        <v>5249</v>
      </c>
      <c r="G551" s="565" t="s">
        <v>4125</v>
      </c>
      <c r="H551" s="565" t="s">
        <v>38</v>
      </c>
      <c r="I551" s="565" t="s">
        <v>110</v>
      </c>
      <c r="J551" s="575">
        <v>44250</v>
      </c>
      <c r="K551" s="581" t="s">
        <v>3909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6627</v>
      </c>
      <c r="C552" s="565" t="s">
        <v>34</v>
      </c>
      <c r="D552" s="565" t="s">
        <v>6407</v>
      </c>
      <c r="E552" s="577">
        <v>0</v>
      </c>
      <c r="F552" s="565" t="s">
        <v>5165</v>
      </c>
      <c r="G552" s="565" t="s">
        <v>19</v>
      </c>
      <c r="H552" s="565" t="s">
        <v>38</v>
      </c>
      <c r="I552" s="565" t="s">
        <v>3860</v>
      </c>
      <c r="J552" s="575">
        <v>44120</v>
      </c>
      <c r="K552" s="581" t="s">
        <v>3862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6542</v>
      </c>
      <c r="C553" s="405" t="s">
        <v>2996</v>
      </c>
      <c r="D553" s="565" t="s">
        <v>6411</v>
      </c>
      <c r="E553" s="604">
        <v>10000</v>
      </c>
      <c r="F553" s="565" t="s">
        <v>3067</v>
      </c>
      <c r="G553" s="575" t="s">
        <v>19</v>
      </c>
      <c r="H553" s="575" t="s">
        <v>20</v>
      </c>
      <c r="I553" s="575" t="s">
        <v>339</v>
      </c>
      <c r="J553" s="575">
        <v>44295</v>
      </c>
      <c r="K553" s="578" t="s">
        <v>3856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6618</v>
      </c>
      <c r="C554" s="405" t="s">
        <v>2996</v>
      </c>
      <c r="D554" s="565" t="s">
        <v>6411</v>
      </c>
      <c r="E554" s="604">
        <v>300000</v>
      </c>
      <c r="F554" s="565" t="s">
        <v>3297</v>
      </c>
      <c r="G554" s="575" t="s">
        <v>3063</v>
      </c>
      <c r="H554" s="575" t="s">
        <v>38</v>
      </c>
      <c r="I554" s="575" t="s">
        <v>3063</v>
      </c>
      <c r="J554" s="575">
        <v>44021</v>
      </c>
      <c r="K554" s="578" t="s">
        <v>3862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6628</v>
      </c>
      <c r="C555" s="565" t="s">
        <v>34</v>
      </c>
      <c r="D555" s="565" t="s">
        <v>6407</v>
      </c>
      <c r="E555" s="577">
        <v>0</v>
      </c>
      <c r="F555" s="565" t="s">
        <v>4324</v>
      </c>
      <c r="G555" s="565" t="s">
        <v>19</v>
      </c>
      <c r="H555" s="565" t="s">
        <v>38</v>
      </c>
      <c r="I555" s="565" t="s">
        <v>3860</v>
      </c>
      <c r="J555" s="575">
        <v>44202</v>
      </c>
      <c r="K555" s="581" t="s">
        <v>3862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6629</v>
      </c>
      <c r="C556" s="405" t="s">
        <v>34</v>
      </c>
      <c r="D556" s="565" t="s">
        <v>6411</v>
      </c>
      <c r="E556" s="604">
        <v>135728.28</v>
      </c>
      <c r="F556" s="565" t="s">
        <v>4076</v>
      </c>
      <c r="G556" s="565" t="s">
        <v>19</v>
      </c>
      <c r="H556" s="565" t="s">
        <v>124</v>
      </c>
      <c r="I556" s="565" t="s">
        <v>404</v>
      </c>
      <c r="J556" s="575">
        <v>44204</v>
      </c>
      <c r="K556" s="581" t="s">
        <v>3862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6630</v>
      </c>
      <c r="C557" s="565" t="s">
        <v>2996</v>
      </c>
      <c r="D557" s="565" t="s">
        <v>6407</v>
      </c>
      <c r="E557" s="583">
        <v>107666.91</v>
      </c>
      <c r="F557" s="565" t="s">
        <v>3621</v>
      </c>
      <c r="G557" s="575" t="s">
        <v>2998</v>
      </c>
      <c r="H557" s="575" t="s">
        <v>38</v>
      </c>
      <c r="I557" s="575" t="s">
        <v>2999</v>
      </c>
      <c r="J557" s="575">
        <v>43843</v>
      </c>
      <c r="K557" s="578" t="s">
        <v>3872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6631</v>
      </c>
      <c r="C558" s="565" t="s">
        <v>34</v>
      </c>
      <c r="D558" s="565" t="s">
        <v>6407</v>
      </c>
      <c r="E558" s="577">
        <v>0</v>
      </c>
      <c r="F558" s="565" t="s">
        <v>4848</v>
      </c>
      <c r="G558" s="565" t="s">
        <v>19</v>
      </c>
      <c r="H558" s="565" t="s">
        <v>38</v>
      </c>
      <c r="I558" s="565" t="s">
        <v>3860</v>
      </c>
      <c r="J558" s="575">
        <v>44384</v>
      </c>
      <c r="K558" s="581" t="s">
        <v>3869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6417</v>
      </c>
      <c r="C559" s="405" t="s">
        <v>2996</v>
      </c>
      <c r="D559" s="565" t="s">
        <v>6411</v>
      </c>
      <c r="E559" s="604">
        <v>7500</v>
      </c>
      <c r="F559" s="565" t="s">
        <v>3264</v>
      </c>
      <c r="G559" s="575" t="s">
        <v>2998</v>
      </c>
      <c r="H559" s="575" t="s">
        <v>38</v>
      </c>
      <c r="I559" s="575" t="s">
        <v>2999</v>
      </c>
      <c r="J559" s="575">
        <v>43703</v>
      </c>
      <c r="K559" s="578" t="s">
        <v>4255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6632</v>
      </c>
      <c r="C560" s="565" t="s">
        <v>34</v>
      </c>
      <c r="D560" s="565" t="s">
        <v>6407</v>
      </c>
      <c r="E560" s="577">
        <v>0</v>
      </c>
      <c r="F560" s="565" t="s">
        <v>3859</v>
      </c>
      <c r="G560" s="565" t="s">
        <v>19</v>
      </c>
      <c r="H560" s="565" t="s">
        <v>38</v>
      </c>
      <c r="I560" s="565" t="s">
        <v>3860</v>
      </c>
      <c r="J560" s="575">
        <v>44186</v>
      </c>
      <c r="K560" s="581" t="s">
        <v>3862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6633</v>
      </c>
      <c r="C561" s="565" t="s">
        <v>34</v>
      </c>
      <c r="D561" s="565" t="s">
        <v>6407</v>
      </c>
      <c r="E561" s="577">
        <v>0</v>
      </c>
      <c r="F561" s="565" t="s">
        <v>4679</v>
      </c>
      <c r="G561" s="565" t="s">
        <v>19</v>
      </c>
      <c r="H561" s="565" t="s">
        <v>38</v>
      </c>
      <c r="I561" s="565" t="s">
        <v>3860</v>
      </c>
      <c r="J561" s="575">
        <v>44456</v>
      </c>
      <c r="K561" s="581" t="s">
        <v>3909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6563</v>
      </c>
      <c r="C562" s="405" t="s">
        <v>2996</v>
      </c>
      <c r="D562" s="565" t="s">
        <v>6411</v>
      </c>
      <c r="E562" s="589">
        <v>159337.69</v>
      </c>
      <c r="F562" s="565" t="s">
        <v>72</v>
      </c>
      <c r="G562" s="575" t="s">
        <v>19</v>
      </c>
      <c r="H562" s="575" t="s">
        <v>20</v>
      </c>
      <c r="I562" s="575" t="s">
        <v>290</v>
      </c>
      <c r="J562" s="575">
        <v>44280</v>
      </c>
      <c r="K562" s="578" t="s">
        <v>3869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6634</v>
      </c>
      <c r="C563" s="405" t="s">
        <v>2996</v>
      </c>
      <c r="D563" s="565" t="s">
        <v>6411</v>
      </c>
      <c r="E563" s="604">
        <v>20000</v>
      </c>
      <c r="F563" s="565" t="s">
        <v>3259</v>
      </c>
      <c r="G563" s="575" t="s">
        <v>19</v>
      </c>
      <c r="H563" s="575" t="s">
        <v>20</v>
      </c>
      <c r="I563" s="575" t="s">
        <v>339</v>
      </c>
      <c r="J563" s="575">
        <v>44319</v>
      </c>
      <c r="K563" s="578" t="s">
        <v>3856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6548</v>
      </c>
      <c r="C564" s="405" t="s">
        <v>2996</v>
      </c>
      <c r="D564" s="565" t="s">
        <v>6411</v>
      </c>
      <c r="E564" s="604">
        <v>271802.71999999997</v>
      </c>
      <c r="F564" s="565" t="s">
        <v>3154</v>
      </c>
      <c r="G564" s="575" t="s">
        <v>19</v>
      </c>
      <c r="H564" s="575" t="s">
        <v>20</v>
      </c>
      <c r="I564" s="575" t="s">
        <v>290</v>
      </c>
      <c r="J564" s="575">
        <v>44328</v>
      </c>
      <c r="K564" s="578" t="s">
        <v>3862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6583</v>
      </c>
      <c r="C565" s="565" t="s">
        <v>34</v>
      </c>
      <c r="D565" s="565" t="s">
        <v>6407</v>
      </c>
      <c r="E565" s="577">
        <v>0</v>
      </c>
      <c r="F565" s="565" t="s">
        <v>4418</v>
      </c>
      <c r="G565" s="565" t="s">
        <v>19</v>
      </c>
      <c r="H565" s="565" t="s">
        <v>38</v>
      </c>
      <c r="I565" s="565" t="s">
        <v>3752</v>
      </c>
      <c r="J565" s="575"/>
      <c r="K565" s="581" t="s">
        <v>3876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6621</v>
      </c>
      <c r="C566" s="405" t="s">
        <v>2996</v>
      </c>
      <c r="D566" s="565" t="s">
        <v>6411</v>
      </c>
      <c r="E566" s="604">
        <v>100000</v>
      </c>
      <c r="F566" s="565" t="s">
        <v>76</v>
      </c>
      <c r="G566" s="575" t="s">
        <v>19</v>
      </c>
      <c r="H566" s="575" t="s">
        <v>20</v>
      </c>
      <c r="I566" s="575" t="s">
        <v>290</v>
      </c>
      <c r="J566" s="575">
        <v>44266</v>
      </c>
      <c r="K566" s="578" t="s">
        <v>3856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6635</v>
      </c>
      <c r="C567" s="405" t="s">
        <v>34</v>
      </c>
      <c r="D567" s="565" t="s">
        <v>1002</v>
      </c>
      <c r="E567" s="577">
        <v>157308.25</v>
      </c>
      <c r="F567" s="565" t="s">
        <v>5144</v>
      </c>
      <c r="G567" s="565" t="s">
        <v>2998</v>
      </c>
      <c r="H567" s="565" t="s">
        <v>38</v>
      </c>
      <c r="I567" s="565" t="s">
        <v>2998</v>
      </c>
      <c r="J567" s="575">
        <v>44250</v>
      </c>
      <c r="K567" s="581" t="s">
        <v>3862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6636</v>
      </c>
      <c r="C568" s="565" t="s">
        <v>34</v>
      </c>
      <c r="D568" s="565" t="s">
        <v>6407</v>
      </c>
      <c r="E568" s="577">
        <v>0</v>
      </c>
      <c r="F568" s="565" t="s">
        <v>5430</v>
      </c>
      <c r="G568" s="565" t="s">
        <v>19</v>
      </c>
      <c r="H568" s="565" t="s">
        <v>38</v>
      </c>
      <c r="I568" s="565" t="s">
        <v>3860</v>
      </c>
      <c r="J568" s="575">
        <v>44088</v>
      </c>
      <c r="K568" s="581" t="s">
        <v>3876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3692</v>
      </c>
      <c r="C569" s="405" t="s">
        <v>142</v>
      </c>
      <c r="D569" s="565" t="s">
        <v>6411</v>
      </c>
      <c r="E569" s="604">
        <v>50000</v>
      </c>
      <c r="F569" s="565" t="s">
        <v>592</v>
      </c>
      <c r="G569" s="575" t="s">
        <v>19</v>
      </c>
      <c r="H569" s="575" t="s">
        <v>38</v>
      </c>
      <c r="I569" s="575" t="s">
        <v>3146</v>
      </c>
      <c r="J569" s="575">
        <v>43934</v>
      </c>
      <c r="K569" s="578" t="s">
        <v>3856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6637</v>
      </c>
      <c r="C570" s="405" t="s">
        <v>2996</v>
      </c>
      <c r="D570" s="565" t="s">
        <v>6411</v>
      </c>
      <c r="E570" s="604">
        <v>30000</v>
      </c>
      <c r="F570" s="565" t="s">
        <v>3304</v>
      </c>
      <c r="G570" s="575" t="s">
        <v>19</v>
      </c>
      <c r="H570" s="575" t="s">
        <v>20</v>
      </c>
      <c r="I570" s="575" t="s">
        <v>290</v>
      </c>
      <c r="J570" s="575">
        <v>44319</v>
      </c>
      <c r="K570" s="578" t="s">
        <v>3862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6512</v>
      </c>
      <c r="C571" s="405" t="s">
        <v>34</v>
      </c>
      <c r="D571" s="565" t="s">
        <v>6411</v>
      </c>
      <c r="E571" s="604">
        <v>20000</v>
      </c>
      <c r="F571" s="565" t="s">
        <v>5154</v>
      </c>
      <c r="G571" s="565" t="s">
        <v>110</v>
      </c>
      <c r="H571" s="565" t="s">
        <v>38</v>
      </c>
      <c r="I571" s="565" t="s">
        <v>4539</v>
      </c>
      <c r="J571" s="575">
        <v>44180</v>
      </c>
      <c r="K571" s="581" t="s">
        <v>3862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6638</v>
      </c>
      <c r="C572" s="405" t="s">
        <v>2996</v>
      </c>
      <c r="D572" s="565" t="s">
        <v>1002</v>
      </c>
      <c r="E572" s="604">
        <v>1421504</v>
      </c>
      <c r="F572" s="565" t="s">
        <v>3079</v>
      </c>
      <c r="G572" s="575" t="s">
        <v>19</v>
      </c>
      <c r="H572" s="575" t="s">
        <v>20</v>
      </c>
      <c r="I572" s="575" t="s">
        <v>290</v>
      </c>
      <c r="J572" s="575">
        <v>44280</v>
      </c>
      <c r="K572" s="578" t="s">
        <v>3876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6639</v>
      </c>
      <c r="C573" s="405" t="s">
        <v>2996</v>
      </c>
      <c r="D573" s="565" t="s">
        <v>6411</v>
      </c>
      <c r="E573" s="604">
        <v>8000</v>
      </c>
      <c r="F573" s="565" t="s">
        <v>3264</v>
      </c>
      <c r="G573" s="575" t="s">
        <v>2998</v>
      </c>
      <c r="H573" s="575" t="s">
        <v>38</v>
      </c>
      <c r="I573" s="575" t="s">
        <v>2999</v>
      </c>
      <c r="J573" s="575">
        <v>43704</v>
      </c>
      <c r="K573" s="578" t="s">
        <v>3872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6543</v>
      </c>
      <c r="C574" s="405" t="s">
        <v>2996</v>
      </c>
      <c r="D574" s="565" t="s">
        <v>6411</v>
      </c>
      <c r="E574" s="604">
        <v>20000</v>
      </c>
      <c r="F574" s="565" t="s">
        <v>3405</v>
      </c>
      <c r="G574" s="575" t="s">
        <v>19</v>
      </c>
      <c r="H574" s="575" t="s">
        <v>20</v>
      </c>
      <c r="I574" s="575" t="s">
        <v>339</v>
      </c>
      <c r="J574" s="575">
        <v>44322</v>
      </c>
      <c r="K574" s="578" t="s">
        <v>3862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6621</v>
      </c>
      <c r="C575" s="405" t="s">
        <v>2996</v>
      </c>
      <c r="D575" s="565" t="s">
        <v>6411</v>
      </c>
      <c r="E575" s="604">
        <v>300000</v>
      </c>
      <c r="F575" s="565" t="s">
        <v>76</v>
      </c>
      <c r="G575" s="575" t="s">
        <v>19</v>
      </c>
      <c r="H575" s="575" t="s">
        <v>20</v>
      </c>
      <c r="I575" s="575" t="s">
        <v>290</v>
      </c>
      <c r="J575" s="575">
        <v>44266</v>
      </c>
      <c r="K575" s="578" t="s">
        <v>3856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6545</v>
      </c>
      <c r="C576" s="405" t="s">
        <v>2996</v>
      </c>
      <c r="D576" s="565" t="s">
        <v>6411</v>
      </c>
      <c r="E576" s="604">
        <v>10000</v>
      </c>
      <c r="F576" s="565" t="s">
        <v>3538</v>
      </c>
      <c r="G576" s="575" t="s">
        <v>19</v>
      </c>
      <c r="H576" s="575" t="s">
        <v>20</v>
      </c>
      <c r="I576" s="575" t="s">
        <v>339</v>
      </c>
      <c r="J576" s="575">
        <v>44319</v>
      </c>
      <c r="K576" s="578" t="s">
        <v>3862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6419</v>
      </c>
      <c r="C577" s="405" t="s">
        <v>2996</v>
      </c>
      <c r="D577" s="565" t="s">
        <v>6411</v>
      </c>
      <c r="E577" s="604">
        <v>12000</v>
      </c>
      <c r="F577" s="565" t="s">
        <v>3301</v>
      </c>
      <c r="G577" s="575" t="s">
        <v>2998</v>
      </c>
      <c r="H577" s="575" t="s">
        <v>38</v>
      </c>
      <c r="I577" s="575" t="s">
        <v>2999</v>
      </c>
      <c r="J577" s="575">
        <v>43605</v>
      </c>
      <c r="K577" s="578" t="s">
        <v>3872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6640</v>
      </c>
      <c r="C578" s="405" t="s">
        <v>2996</v>
      </c>
      <c r="D578" s="565" t="s">
        <v>6411</v>
      </c>
      <c r="E578" s="604">
        <v>100000</v>
      </c>
      <c r="F578" s="565" t="s">
        <v>908</v>
      </c>
      <c r="G578" s="575" t="s">
        <v>19</v>
      </c>
      <c r="H578" s="575" t="s">
        <v>20</v>
      </c>
      <c r="I578" s="575" t="s">
        <v>3045</v>
      </c>
      <c r="J578" s="575">
        <v>44299</v>
      </c>
      <c r="K578" s="578" t="s">
        <v>3862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6641</v>
      </c>
      <c r="C579" s="565" t="s">
        <v>34</v>
      </c>
      <c r="D579" s="565" t="s">
        <v>6407</v>
      </c>
      <c r="E579" s="577">
        <v>0</v>
      </c>
      <c r="F579" s="565" t="s">
        <v>4763</v>
      </c>
      <c r="G579" s="565" t="s">
        <v>110</v>
      </c>
      <c r="H579" s="565" t="s">
        <v>38</v>
      </c>
      <c r="I579" s="565" t="s">
        <v>6499</v>
      </c>
      <c r="J579" s="575">
        <v>44917</v>
      </c>
      <c r="K579" s="581" t="s">
        <v>3856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6642</v>
      </c>
      <c r="C580" s="405" t="s">
        <v>2996</v>
      </c>
      <c r="D580" s="565" t="s">
        <v>6411</v>
      </c>
      <c r="E580" s="604" t="s">
        <v>6643</v>
      </c>
      <c r="F580" s="565" t="s">
        <v>3469</v>
      </c>
      <c r="G580" s="575" t="s">
        <v>19</v>
      </c>
      <c r="H580" s="575" t="s">
        <v>20</v>
      </c>
      <c r="I580" s="575" t="s">
        <v>339</v>
      </c>
      <c r="J580" s="575">
        <v>44391</v>
      </c>
      <c r="K580" s="578" t="s">
        <v>3862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6555</v>
      </c>
      <c r="C581" s="405" t="s">
        <v>2996</v>
      </c>
      <c r="D581" s="565" t="s">
        <v>6411</v>
      </c>
      <c r="E581" s="604">
        <v>30000</v>
      </c>
      <c r="F581" s="565" t="s">
        <v>68</v>
      </c>
      <c r="G581" s="575" t="s">
        <v>19</v>
      </c>
      <c r="H581" s="575" t="s">
        <v>20</v>
      </c>
      <c r="I581" s="575" t="s">
        <v>290</v>
      </c>
      <c r="J581" s="575">
        <v>44319</v>
      </c>
      <c r="K581" s="578" t="s">
        <v>3862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6529</v>
      </c>
      <c r="C582" s="405" t="s">
        <v>2996</v>
      </c>
      <c r="D582" s="565" t="s">
        <v>6411</v>
      </c>
      <c r="E582" s="604">
        <v>100000</v>
      </c>
      <c r="F582" s="565" t="s">
        <v>3520</v>
      </c>
      <c r="G582" s="575" t="s">
        <v>19</v>
      </c>
      <c r="H582" s="575" t="s">
        <v>20</v>
      </c>
      <c r="I582" s="575" t="s">
        <v>339</v>
      </c>
      <c r="J582" s="575">
        <v>44279</v>
      </c>
      <c r="K582" s="578" t="s">
        <v>3862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6644</v>
      </c>
      <c r="C583" s="405" t="s">
        <v>2996</v>
      </c>
      <c r="D583" s="565" t="s">
        <v>6411</v>
      </c>
      <c r="E583" s="604">
        <v>120000</v>
      </c>
      <c r="F583" s="565" t="s">
        <v>3407</v>
      </c>
      <c r="G583" s="575" t="s">
        <v>19</v>
      </c>
      <c r="H583" s="575" t="s">
        <v>20</v>
      </c>
      <c r="I583" s="575" t="s">
        <v>3045</v>
      </c>
      <c r="J583" s="575">
        <v>44279</v>
      </c>
      <c r="K583" s="578" t="s">
        <v>3856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6645</v>
      </c>
      <c r="C584" s="405" t="s">
        <v>34</v>
      </c>
      <c r="D584" s="565" t="s">
        <v>1002</v>
      </c>
      <c r="E584" s="577">
        <v>456422.62</v>
      </c>
      <c r="F584" s="565" t="s">
        <v>4607</v>
      </c>
      <c r="G584" s="565" t="s">
        <v>110</v>
      </c>
      <c r="H584" s="565" t="s">
        <v>38</v>
      </c>
      <c r="I584" s="565" t="s">
        <v>1740</v>
      </c>
      <c r="J584" s="575">
        <v>44130</v>
      </c>
      <c r="K584" s="581" t="s">
        <v>3862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6574</v>
      </c>
      <c r="C585" s="405" t="s">
        <v>2996</v>
      </c>
      <c r="D585" s="565" t="s">
        <v>6411</v>
      </c>
      <c r="E585" s="604">
        <v>100000</v>
      </c>
      <c r="F585" s="565" t="s">
        <v>3008</v>
      </c>
      <c r="G585" s="575" t="s">
        <v>19</v>
      </c>
      <c r="H585" s="575" t="s">
        <v>20</v>
      </c>
      <c r="I585" s="575" t="s">
        <v>339</v>
      </c>
      <c r="J585" s="575">
        <v>44321</v>
      </c>
      <c r="K585" s="578" t="s">
        <v>3872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6535</v>
      </c>
      <c r="C586" s="405" t="s">
        <v>2996</v>
      </c>
      <c r="D586" s="565" t="s">
        <v>6411</v>
      </c>
      <c r="E586" s="604">
        <v>14000</v>
      </c>
      <c r="F586" s="565" t="s">
        <v>2374</v>
      </c>
      <c r="G586" s="575" t="s">
        <v>19</v>
      </c>
      <c r="H586" s="575" t="s">
        <v>20</v>
      </c>
      <c r="I586" s="575" t="s">
        <v>290</v>
      </c>
      <c r="J586" s="575">
        <v>44280</v>
      </c>
      <c r="K586" s="578" t="s">
        <v>3862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6544</v>
      </c>
      <c r="C587" s="405" t="s">
        <v>2996</v>
      </c>
      <c r="D587" s="565" t="s">
        <v>6411</v>
      </c>
      <c r="E587" s="604">
        <v>45000</v>
      </c>
      <c r="F587" s="565" t="s">
        <v>3311</v>
      </c>
      <c r="G587" s="575" t="s">
        <v>19</v>
      </c>
      <c r="H587" s="575" t="s">
        <v>20</v>
      </c>
      <c r="I587" s="575" t="s">
        <v>3045</v>
      </c>
      <c r="J587" s="575">
        <v>44266</v>
      </c>
      <c r="K587" s="578" t="s">
        <v>3872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6549</v>
      </c>
      <c r="C588" s="405" t="s">
        <v>2996</v>
      </c>
      <c r="D588" s="565" t="s">
        <v>6411</v>
      </c>
      <c r="E588" s="604">
        <v>10000</v>
      </c>
      <c r="F588" s="565" t="s">
        <v>3107</v>
      </c>
      <c r="G588" s="575" t="s">
        <v>19</v>
      </c>
      <c r="H588" s="575" t="s">
        <v>20</v>
      </c>
      <c r="I588" s="575" t="s">
        <v>3045</v>
      </c>
      <c r="J588" s="575">
        <v>44260</v>
      </c>
      <c r="K588" s="578" t="s">
        <v>3862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6646</v>
      </c>
      <c r="C589" s="405" t="s">
        <v>2996</v>
      </c>
      <c r="D589" s="565" t="s">
        <v>6411</v>
      </c>
      <c r="E589" s="604">
        <v>100000</v>
      </c>
      <c r="F589" s="565" t="s">
        <v>3159</v>
      </c>
      <c r="G589" s="575" t="s">
        <v>19</v>
      </c>
      <c r="H589" s="575" t="s">
        <v>20</v>
      </c>
      <c r="I589" s="575" t="s">
        <v>339</v>
      </c>
      <c r="J589" s="575">
        <v>44393</v>
      </c>
      <c r="K589" s="578" t="s">
        <v>4399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6549</v>
      </c>
      <c r="C590" s="565" t="s">
        <v>2996</v>
      </c>
      <c r="D590" s="565" t="s">
        <v>6407</v>
      </c>
      <c r="E590" s="577">
        <v>151371.24</v>
      </c>
      <c r="F590" s="565" t="s">
        <v>3107</v>
      </c>
      <c r="G590" s="575" t="s">
        <v>19</v>
      </c>
      <c r="H590" s="575" t="s">
        <v>20</v>
      </c>
      <c r="I590" s="575" t="s">
        <v>3045</v>
      </c>
      <c r="J590" s="575">
        <v>44260</v>
      </c>
      <c r="K590" s="578" t="s">
        <v>3862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6644</v>
      </c>
      <c r="C591" s="405" t="s">
        <v>2996</v>
      </c>
      <c r="D591" s="565" t="s">
        <v>6411</v>
      </c>
      <c r="E591" s="604">
        <v>80000</v>
      </c>
      <c r="F591" s="565" t="s">
        <v>3407</v>
      </c>
      <c r="G591" s="575" t="s">
        <v>19</v>
      </c>
      <c r="H591" s="575" t="s">
        <v>20</v>
      </c>
      <c r="I591" s="575" t="s">
        <v>3045</v>
      </c>
      <c r="J591" s="575">
        <v>44279</v>
      </c>
      <c r="K591" s="578" t="s">
        <v>3856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6596</v>
      </c>
      <c r="C592" s="565" t="s">
        <v>34</v>
      </c>
      <c r="D592" s="565" t="s">
        <v>6407</v>
      </c>
      <c r="E592" s="577">
        <v>0</v>
      </c>
      <c r="F592" s="565" t="s">
        <v>5418</v>
      </c>
      <c r="G592" s="565" t="s">
        <v>110</v>
      </c>
      <c r="H592" s="565" t="s">
        <v>38</v>
      </c>
      <c r="I592" s="565" t="s">
        <v>4518</v>
      </c>
      <c r="J592" s="575">
        <v>44397</v>
      </c>
      <c r="K592" s="581" t="s">
        <v>3872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6647</v>
      </c>
      <c r="C593" s="565" t="s">
        <v>34</v>
      </c>
      <c r="D593" s="565" t="s">
        <v>6407</v>
      </c>
      <c r="E593" s="577">
        <v>0</v>
      </c>
      <c r="F593" s="565" t="s">
        <v>3892</v>
      </c>
      <c r="G593" s="565" t="s">
        <v>19</v>
      </c>
      <c r="H593" s="565" t="s">
        <v>38</v>
      </c>
      <c r="I593" s="565" t="s">
        <v>3752</v>
      </c>
      <c r="J593" s="575">
        <v>44302</v>
      </c>
      <c r="K593" s="581" t="s">
        <v>3876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6648</v>
      </c>
      <c r="C594" s="565" t="s">
        <v>2996</v>
      </c>
      <c r="D594" s="565" t="s">
        <v>6407</v>
      </c>
      <c r="E594" s="577">
        <v>172836.33</v>
      </c>
      <c r="F594" s="565" t="s">
        <v>3123</v>
      </c>
      <c r="G594" s="575" t="s">
        <v>2998</v>
      </c>
      <c r="H594" s="575" t="s">
        <v>38</v>
      </c>
      <c r="I594" s="575" t="s">
        <v>2999</v>
      </c>
      <c r="J594" s="575">
        <v>43865</v>
      </c>
      <c r="K594" s="578" t="s">
        <v>3862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6472</v>
      </c>
      <c r="C595" s="565" t="s">
        <v>2996</v>
      </c>
      <c r="D595" s="565" t="s">
        <v>6407</v>
      </c>
      <c r="E595" s="577">
        <v>154589.26999999999</v>
      </c>
      <c r="F595" s="565" t="s">
        <v>3435</v>
      </c>
      <c r="G595" s="575" t="s">
        <v>2998</v>
      </c>
      <c r="H595" s="575" t="s">
        <v>38</v>
      </c>
      <c r="I595" s="575" t="s">
        <v>2999</v>
      </c>
      <c r="J595" s="575">
        <v>43873</v>
      </c>
      <c r="K595" s="578" t="s">
        <v>3862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6644</v>
      </c>
      <c r="C596" s="565" t="s">
        <v>2996</v>
      </c>
      <c r="D596" s="565" t="s">
        <v>6407</v>
      </c>
      <c r="E596" s="577">
        <v>237009.79</v>
      </c>
      <c r="F596" s="565" t="s">
        <v>3407</v>
      </c>
      <c r="G596" s="575" t="s">
        <v>19</v>
      </c>
      <c r="H596" s="575" t="s">
        <v>20</v>
      </c>
      <c r="I596" s="575" t="s">
        <v>3045</v>
      </c>
      <c r="J596" s="575">
        <v>44279</v>
      </c>
      <c r="K596" s="578" t="s">
        <v>3856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6549</v>
      </c>
      <c r="C597" s="405" t="s">
        <v>2996</v>
      </c>
      <c r="D597" s="565" t="s">
        <v>6411</v>
      </c>
      <c r="E597" s="589">
        <v>49307.71</v>
      </c>
      <c r="F597" s="565" t="s">
        <v>3107</v>
      </c>
      <c r="G597" s="575" t="s">
        <v>19</v>
      </c>
      <c r="H597" s="575" t="s">
        <v>20</v>
      </c>
      <c r="I597" s="575" t="s">
        <v>3045</v>
      </c>
      <c r="J597" s="575">
        <v>44260</v>
      </c>
      <c r="K597" s="578" t="s">
        <v>3862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6563</v>
      </c>
      <c r="C598" s="405" t="s">
        <v>2996</v>
      </c>
      <c r="D598" s="565" t="s">
        <v>6411</v>
      </c>
      <c r="E598" s="604">
        <v>56000</v>
      </c>
      <c r="F598" s="565" t="s">
        <v>72</v>
      </c>
      <c r="G598" s="575" t="s">
        <v>19</v>
      </c>
      <c r="H598" s="575" t="s">
        <v>20</v>
      </c>
      <c r="I598" s="575" t="s">
        <v>290</v>
      </c>
      <c r="J598" s="575">
        <v>44280</v>
      </c>
      <c r="K598" s="578" t="s">
        <v>3869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6634</v>
      </c>
      <c r="C599" s="405" t="s">
        <v>2996</v>
      </c>
      <c r="D599" s="565" t="s">
        <v>6411</v>
      </c>
      <c r="E599" s="604">
        <v>5500</v>
      </c>
      <c r="F599" s="565" t="s">
        <v>3259</v>
      </c>
      <c r="G599" s="575" t="s">
        <v>19</v>
      </c>
      <c r="H599" s="575" t="s">
        <v>20</v>
      </c>
      <c r="I599" s="575" t="s">
        <v>339</v>
      </c>
      <c r="J599" s="575">
        <v>44319</v>
      </c>
      <c r="K599" s="578" t="s">
        <v>3856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6562</v>
      </c>
      <c r="C600" s="405" t="s">
        <v>2996</v>
      </c>
      <c r="D600" s="565" t="s">
        <v>6411</v>
      </c>
      <c r="E600" s="604">
        <v>175000</v>
      </c>
      <c r="F600" s="565" t="s">
        <v>3292</v>
      </c>
      <c r="G600" s="575" t="s">
        <v>19</v>
      </c>
      <c r="H600" s="575" t="s">
        <v>20</v>
      </c>
      <c r="I600" s="575" t="s">
        <v>290</v>
      </c>
      <c r="J600" s="575">
        <v>44313</v>
      </c>
      <c r="K600" s="578" t="s">
        <v>3862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6649</v>
      </c>
      <c r="C601" s="405" t="s">
        <v>2996</v>
      </c>
      <c r="D601" s="565" t="s">
        <v>6411</v>
      </c>
      <c r="E601" s="604">
        <v>10000</v>
      </c>
      <c r="F601" s="565" t="s">
        <v>562</v>
      </c>
      <c r="G601" s="575" t="s">
        <v>19</v>
      </c>
      <c r="H601" s="575" t="s">
        <v>20</v>
      </c>
      <c r="I601" s="575" t="s">
        <v>290</v>
      </c>
      <c r="J601" s="575">
        <v>44421</v>
      </c>
      <c r="K601" s="578" t="s">
        <v>3862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6589</v>
      </c>
      <c r="C602" s="405" t="s">
        <v>2996</v>
      </c>
      <c r="D602" s="565" t="s">
        <v>6411</v>
      </c>
      <c r="E602" s="604">
        <v>10000</v>
      </c>
      <c r="F602" s="565" t="s">
        <v>818</v>
      </c>
      <c r="G602" s="575" t="s">
        <v>19</v>
      </c>
      <c r="H602" s="575" t="s">
        <v>20</v>
      </c>
      <c r="I602" s="575" t="s">
        <v>290</v>
      </c>
      <c r="J602" s="575">
        <v>44280</v>
      </c>
      <c r="K602" s="578" t="s">
        <v>3862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6417</v>
      </c>
      <c r="C603" s="405" t="s">
        <v>2996</v>
      </c>
      <c r="D603" s="565" t="s">
        <v>6411</v>
      </c>
      <c r="E603" s="604">
        <v>10000</v>
      </c>
      <c r="F603" s="565" t="s">
        <v>3264</v>
      </c>
      <c r="G603" s="575" t="s">
        <v>2998</v>
      </c>
      <c r="H603" s="575" t="s">
        <v>38</v>
      </c>
      <c r="I603" s="575" t="s">
        <v>2999</v>
      </c>
      <c r="J603" s="575">
        <v>43703</v>
      </c>
      <c r="K603" s="578" t="s">
        <v>4255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6478</v>
      </c>
      <c r="C604" s="405" t="s">
        <v>2996</v>
      </c>
      <c r="D604" s="565" t="s">
        <v>6411</v>
      </c>
      <c r="E604" s="604">
        <v>40000</v>
      </c>
      <c r="F604" s="565" t="s">
        <v>927</v>
      </c>
      <c r="G604" s="575" t="s">
        <v>19</v>
      </c>
      <c r="H604" s="575" t="s">
        <v>20</v>
      </c>
      <c r="I604" s="575" t="s">
        <v>290</v>
      </c>
      <c r="J604" s="575">
        <v>44321</v>
      </c>
      <c r="K604" s="578" t="s">
        <v>3862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6650</v>
      </c>
      <c r="C605" s="405" t="s">
        <v>2996</v>
      </c>
      <c r="D605" s="565" t="s">
        <v>6411</v>
      </c>
      <c r="E605" s="604">
        <v>150000</v>
      </c>
      <c r="F605" s="565" t="s">
        <v>3334</v>
      </c>
      <c r="G605" s="575" t="s">
        <v>2998</v>
      </c>
      <c r="H605" s="575" t="s">
        <v>38</v>
      </c>
      <c r="I605" s="575" t="s">
        <v>2999</v>
      </c>
      <c r="J605" s="575">
        <v>43879</v>
      </c>
      <c r="K605" s="578" t="s">
        <v>3862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6644</v>
      </c>
      <c r="C606" s="405" t="s">
        <v>2996</v>
      </c>
      <c r="D606" s="565" t="s">
        <v>6411</v>
      </c>
      <c r="E606" s="604">
        <v>30000</v>
      </c>
      <c r="F606" s="565" t="s">
        <v>3407</v>
      </c>
      <c r="G606" s="575" t="s">
        <v>19</v>
      </c>
      <c r="H606" s="575" t="s">
        <v>20</v>
      </c>
      <c r="I606" s="575" t="s">
        <v>3045</v>
      </c>
      <c r="J606" s="575">
        <v>44279</v>
      </c>
      <c r="K606" s="578" t="s">
        <v>3856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6543</v>
      </c>
      <c r="C607" s="405" t="s">
        <v>2996</v>
      </c>
      <c r="D607" s="565" t="s">
        <v>6411</v>
      </c>
      <c r="E607" s="604">
        <v>20000</v>
      </c>
      <c r="F607" s="565" t="s">
        <v>3405</v>
      </c>
      <c r="G607" s="575" t="s">
        <v>19</v>
      </c>
      <c r="H607" s="575" t="s">
        <v>20</v>
      </c>
      <c r="I607" s="575" t="s">
        <v>339</v>
      </c>
      <c r="J607" s="575">
        <v>44322</v>
      </c>
      <c r="K607" s="578" t="s">
        <v>3862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6651</v>
      </c>
      <c r="C608" s="405" t="s">
        <v>2996</v>
      </c>
      <c r="D608" s="565" t="s">
        <v>1002</v>
      </c>
      <c r="E608" s="577">
        <v>121689.31</v>
      </c>
      <c r="F608" s="565" t="s">
        <v>3250</v>
      </c>
      <c r="G608" s="575" t="s">
        <v>19</v>
      </c>
      <c r="H608" s="575" t="s">
        <v>20</v>
      </c>
      <c r="I608" s="575" t="s">
        <v>290</v>
      </c>
      <c r="J608" s="575">
        <v>44333</v>
      </c>
      <c r="K608" s="578" t="s">
        <v>3862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6505</v>
      </c>
      <c r="C609" s="405" t="s">
        <v>34</v>
      </c>
      <c r="D609" s="565" t="s">
        <v>1002</v>
      </c>
      <c r="E609" s="577">
        <v>94947.93</v>
      </c>
      <c r="F609" s="565" t="s">
        <v>5304</v>
      </c>
      <c r="G609" s="565" t="s">
        <v>110</v>
      </c>
      <c r="H609" s="565" t="s">
        <v>38</v>
      </c>
      <c r="I609" s="565" t="s">
        <v>5305</v>
      </c>
      <c r="J609" s="575">
        <v>44105</v>
      </c>
      <c r="K609" s="581" t="s">
        <v>3876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6652</v>
      </c>
      <c r="C610" s="565" t="s">
        <v>34</v>
      </c>
      <c r="D610" s="565" t="s">
        <v>6407</v>
      </c>
      <c r="E610" s="577">
        <v>0</v>
      </c>
      <c r="F610" s="565" t="s">
        <v>4456</v>
      </c>
      <c r="G610" s="565" t="s">
        <v>110</v>
      </c>
      <c r="H610" s="565" t="s">
        <v>38</v>
      </c>
      <c r="I610" s="565" t="s">
        <v>3703</v>
      </c>
      <c r="J610" s="575">
        <v>44238</v>
      </c>
      <c r="K610" s="581" t="s">
        <v>3856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6620</v>
      </c>
      <c r="C611" s="405" t="s">
        <v>2996</v>
      </c>
      <c r="D611" s="565" t="s">
        <v>6411</v>
      </c>
      <c r="E611" s="604">
        <v>20000</v>
      </c>
      <c r="F611" s="565" t="s">
        <v>3573</v>
      </c>
      <c r="G611" s="575" t="s">
        <v>19</v>
      </c>
      <c r="H611" s="575" t="s">
        <v>20</v>
      </c>
      <c r="I611" s="575" t="s">
        <v>290</v>
      </c>
      <c r="J611" s="575">
        <v>44263</v>
      </c>
      <c r="K611" s="578" t="s">
        <v>3872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6653</v>
      </c>
      <c r="C612" s="565" t="s">
        <v>2996</v>
      </c>
      <c r="D612" s="565" t="s">
        <v>6407</v>
      </c>
      <c r="E612" s="577">
        <v>489398.81</v>
      </c>
      <c r="F612" s="565" t="s">
        <v>3444</v>
      </c>
      <c r="G612" s="575" t="s">
        <v>19</v>
      </c>
      <c r="H612" s="575" t="s">
        <v>20</v>
      </c>
      <c r="I612" s="575" t="s">
        <v>339</v>
      </c>
      <c r="J612" s="575">
        <v>44280</v>
      </c>
      <c r="K612" s="578" t="s">
        <v>3856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6654</v>
      </c>
      <c r="C613" s="405" t="s">
        <v>34</v>
      </c>
      <c r="D613" s="565" t="s">
        <v>1002</v>
      </c>
      <c r="E613" s="577">
        <v>274363.67</v>
      </c>
      <c r="F613" s="565" t="s">
        <v>5324</v>
      </c>
      <c r="G613" s="565" t="s">
        <v>19</v>
      </c>
      <c r="H613" s="565" t="s">
        <v>124</v>
      </c>
      <c r="I613" s="565" t="s">
        <v>5325</v>
      </c>
      <c r="J613" s="575">
        <v>44356</v>
      </c>
      <c r="K613" s="581" t="s">
        <v>3872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6655</v>
      </c>
      <c r="C614" s="405" t="s">
        <v>34</v>
      </c>
      <c r="D614" s="565" t="s">
        <v>6411</v>
      </c>
      <c r="E614" s="577">
        <v>150000</v>
      </c>
      <c r="F614" s="565" t="s">
        <v>4642</v>
      </c>
      <c r="G614" s="565" t="s">
        <v>2998</v>
      </c>
      <c r="H614" s="565" t="s">
        <v>38</v>
      </c>
      <c r="I614" s="565" t="s">
        <v>2998</v>
      </c>
      <c r="J614" s="575">
        <v>44118</v>
      </c>
      <c r="K614" s="581" t="s">
        <v>3876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6425</v>
      </c>
      <c r="C615" s="565" t="s">
        <v>2996</v>
      </c>
      <c r="D615" s="565" t="s">
        <v>6407</v>
      </c>
      <c r="E615" s="577">
        <v>15.64</v>
      </c>
      <c r="F615" s="565" t="s">
        <v>3309</v>
      </c>
      <c r="G615" s="575" t="s">
        <v>2998</v>
      </c>
      <c r="H615" s="575" t="s">
        <v>38</v>
      </c>
      <c r="I615" s="575" t="s">
        <v>3005</v>
      </c>
      <c r="J615" s="575">
        <v>43559</v>
      </c>
      <c r="K615" s="578" t="s">
        <v>4255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6445</v>
      </c>
      <c r="C616" s="565" t="s">
        <v>2996</v>
      </c>
      <c r="D616" s="565" t="s">
        <v>6407</v>
      </c>
      <c r="E616" s="577">
        <v>115.28</v>
      </c>
      <c r="F616" s="565" t="s">
        <v>3290</v>
      </c>
      <c r="G616" s="575" t="s">
        <v>2998</v>
      </c>
      <c r="H616" s="575" t="s">
        <v>38</v>
      </c>
      <c r="I616" s="575" t="s">
        <v>2999</v>
      </c>
      <c r="J616" s="575">
        <v>43620</v>
      </c>
      <c r="K616" s="578" t="s">
        <v>3876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6456</v>
      </c>
      <c r="C617" s="565" t="s">
        <v>2996</v>
      </c>
      <c r="D617" s="565" t="s">
        <v>6407</v>
      </c>
      <c r="E617" s="577">
        <v>13.08</v>
      </c>
      <c r="F617" s="565" t="s">
        <v>3196</v>
      </c>
      <c r="G617" s="575" t="s">
        <v>2998</v>
      </c>
      <c r="H617" s="575" t="s">
        <v>38</v>
      </c>
      <c r="I617" s="575" t="s">
        <v>2999</v>
      </c>
      <c r="J617" s="575">
        <v>43675</v>
      </c>
      <c r="K617" s="578" t="s">
        <v>4255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6656</v>
      </c>
      <c r="C618" s="565" t="s">
        <v>2996</v>
      </c>
      <c r="D618" s="565" t="s">
        <v>6407</v>
      </c>
      <c r="E618" s="577"/>
      <c r="F618" s="565" t="s">
        <v>3178</v>
      </c>
      <c r="G618" s="575" t="s">
        <v>2998</v>
      </c>
      <c r="H618" s="575" t="s">
        <v>38</v>
      </c>
      <c r="I618" s="575" t="s">
        <v>2998</v>
      </c>
      <c r="J618" s="575" t="s">
        <v>3707</v>
      </c>
      <c r="K618" s="578" t="s">
        <v>3862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6534</v>
      </c>
      <c r="C619" s="565" t="s">
        <v>2996</v>
      </c>
      <c r="D619" s="565" t="s">
        <v>6407</v>
      </c>
      <c r="E619" s="577">
        <v>3049.18</v>
      </c>
      <c r="F619" s="565" t="s">
        <v>3150</v>
      </c>
      <c r="G619" s="575" t="s">
        <v>2998</v>
      </c>
      <c r="H619" s="575" t="s">
        <v>38</v>
      </c>
      <c r="I619" s="575" t="s">
        <v>2998</v>
      </c>
      <c r="J619" s="575">
        <v>44124</v>
      </c>
      <c r="K619" s="578" t="s">
        <v>3862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6533</v>
      </c>
      <c r="C620" s="565" t="s">
        <v>2996</v>
      </c>
      <c r="D620" s="565" t="s">
        <v>6407</v>
      </c>
      <c r="E620" s="577">
        <v>693.98</v>
      </c>
      <c r="F620" s="565" t="s">
        <v>3152</v>
      </c>
      <c r="G620" s="575" t="s">
        <v>2998</v>
      </c>
      <c r="H620" s="575" t="s">
        <v>38</v>
      </c>
      <c r="I620" s="575" t="s">
        <v>2998</v>
      </c>
      <c r="J620" s="575">
        <v>44118</v>
      </c>
      <c r="K620" s="578" t="s">
        <v>3862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6657</v>
      </c>
      <c r="C621" s="565" t="s">
        <v>2996</v>
      </c>
      <c r="D621" s="565" t="s">
        <v>6407</v>
      </c>
      <c r="E621" s="577"/>
      <c r="F621" s="565" t="s">
        <v>3131</v>
      </c>
      <c r="G621" s="575" t="s">
        <v>2998</v>
      </c>
      <c r="H621" s="575" t="s">
        <v>38</v>
      </c>
      <c r="I621" s="575" t="s">
        <v>3005</v>
      </c>
      <c r="J621" s="575">
        <v>43609</v>
      </c>
      <c r="K621" s="578" t="s">
        <v>3876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6658</v>
      </c>
      <c r="C622" s="565" t="s">
        <v>2996</v>
      </c>
      <c r="D622" s="565" t="s">
        <v>6407</v>
      </c>
      <c r="E622" s="577"/>
      <c r="F622" s="565" t="s">
        <v>3131</v>
      </c>
      <c r="G622" s="575" t="s">
        <v>2998</v>
      </c>
      <c r="H622" s="575" t="s">
        <v>38</v>
      </c>
      <c r="I622" s="575" t="s">
        <v>3005</v>
      </c>
      <c r="J622" s="575">
        <v>43609</v>
      </c>
      <c r="K622" s="578" t="s">
        <v>3872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6659</v>
      </c>
      <c r="C623" s="565" t="s">
        <v>2996</v>
      </c>
      <c r="D623" s="565" t="s">
        <v>6407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6660</v>
      </c>
      <c r="C624" s="565" t="s">
        <v>2996</v>
      </c>
      <c r="D624" s="565" t="s">
        <v>6407</v>
      </c>
      <c r="E624" s="577"/>
      <c r="F624" s="565" t="s">
        <v>3027</v>
      </c>
      <c r="G624" s="575" t="s">
        <v>2998</v>
      </c>
      <c r="H624" s="575" t="s">
        <v>38</v>
      </c>
      <c r="I624" s="575" t="s">
        <v>2999</v>
      </c>
      <c r="J624" s="575" t="s">
        <v>3707</v>
      </c>
      <c r="K624" s="578" t="s">
        <v>3862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6505</v>
      </c>
      <c r="C625" s="565" t="s">
        <v>34</v>
      </c>
      <c r="D625" s="565" t="s">
        <v>6407</v>
      </c>
      <c r="E625" s="577">
        <v>0</v>
      </c>
      <c r="F625" s="565" t="s">
        <v>5304</v>
      </c>
      <c r="G625" s="565" t="s">
        <v>110</v>
      </c>
      <c r="H625" s="565" t="s">
        <v>38</v>
      </c>
      <c r="I625" s="565" t="s">
        <v>5305</v>
      </c>
      <c r="J625" s="575">
        <v>44105</v>
      </c>
      <c r="K625" s="581" t="s">
        <v>3876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6473</v>
      </c>
      <c r="C626" s="565" t="s">
        <v>2996</v>
      </c>
      <c r="D626" s="565" t="s">
        <v>1002</v>
      </c>
      <c r="E626" s="608">
        <v>73572.75</v>
      </c>
      <c r="F626" s="565" t="s">
        <v>3270</v>
      </c>
      <c r="G626" s="575" t="s">
        <v>2998</v>
      </c>
      <c r="H626" s="575" t="s">
        <v>38</v>
      </c>
      <c r="I626" s="575" t="s">
        <v>2999</v>
      </c>
      <c r="J626" s="575">
        <v>43875</v>
      </c>
      <c r="K626" s="578" t="s">
        <v>3872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6479</v>
      </c>
      <c r="C627" s="565" t="s">
        <v>2996</v>
      </c>
      <c r="D627" s="565" t="s">
        <v>6411</v>
      </c>
      <c r="E627" s="604">
        <v>10000</v>
      </c>
      <c r="F627" s="565" t="s">
        <v>3330</v>
      </c>
      <c r="G627" s="575" t="s">
        <v>19</v>
      </c>
      <c r="H627" s="575" t="s">
        <v>20</v>
      </c>
      <c r="I627" s="575" t="s">
        <v>290</v>
      </c>
      <c r="J627" s="575">
        <v>44295</v>
      </c>
      <c r="K627" s="578" t="s">
        <v>3869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6634</v>
      </c>
      <c r="C628" s="405" t="s">
        <v>2996</v>
      </c>
      <c r="D628" s="565" t="s">
        <v>6407</v>
      </c>
      <c r="E628" s="604">
        <v>161212.56</v>
      </c>
      <c r="F628" s="565" t="s">
        <v>3259</v>
      </c>
      <c r="G628" s="575" t="s">
        <v>19</v>
      </c>
      <c r="H628" s="575" t="s">
        <v>20</v>
      </c>
      <c r="I628" s="575" t="s">
        <v>339</v>
      </c>
      <c r="J628" s="575">
        <v>44319</v>
      </c>
      <c r="K628" s="578" t="s">
        <v>3856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6661</v>
      </c>
      <c r="C629" s="565" t="s">
        <v>2996</v>
      </c>
      <c r="D629" s="565" t="s">
        <v>6407</v>
      </c>
      <c r="E629" s="577"/>
      <c r="F629" s="565" t="s">
        <v>3589</v>
      </c>
      <c r="G629" s="575" t="s">
        <v>2998</v>
      </c>
      <c r="H629" s="575" t="s">
        <v>38</v>
      </c>
      <c r="I629" s="575" t="s">
        <v>3005</v>
      </c>
      <c r="J629" s="575" t="s">
        <v>3707</v>
      </c>
      <c r="K629" s="578" t="s">
        <v>3872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6662</v>
      </c>
      <c r="C630" s="565" t="s">
        <v>2996</v>
      </c>
      <c r="D630" s="565" t="s">
        <v>6407</v>
      </c>
      <c r="E630" s="577"/>
      <c r="F630" s="565" t="s">
        <v>3589</v>
      </c>
      <c r="G630" s="575" t="s">
        <v>2998</v>
      </c>
      <c r="H630" s="575" t="s">
        <v>38</v>
      </c>
      <c r="I630" s="575" t="s">
        <v>3005</v>
      </c>
      <c r="J630" s="575" t="s">
        <v>3707</v>
      </c>
      <c r="K630" s="578" t="s">
        <v>3876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6509</v>
      </c>
      <c r="C631" s="565" t="s">
        <v>2996</v>
      </c>
      <c r="D631" s="565" t="s">
        <v>6407</v>
      </c>
      <c r="E631" s="577">
        <v>1.47</v>
      </c>
      <c r="F631" s="565" t="s">
        <v>3534</v>
      </c>
      <c r="G631" s="575" t="s">
        <v>2998</v>
      </c>
      <c r="H631" s="575" t="s">
        <v>38</v>
      </c>
      <c r="I631" s="575" t="s">
        <v>3005</v>
      </c>
      <c r="J631" s="575">
        <v>43861</v>
      </c>
      <c r="K631" s="578" t="s">
        <v>3872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6470</v>
      </c>
      <c r="C632" s="565" t="s">
        <v>2996</v>
      </c>
      <c r="D632" s="565" t="s">
        <v>6407</v>
      </c>
      <c r="E632" s="577">
        <v>2.93</v>
      </c>
      <c r="F632" s="565" t="s">
        <v>3446</v>
      </c>
      <c r="G632" s="575" t="s">
        <v>2998</v>
      </c>
      <c r="H632" s="575" t="s">
        <v>38</v>
      </c>
      <c r="I632" s="575" t="s">
        <v>3005</v>
      </c>
      <c r="J632" s="575">
        <v>43622</v>
      </c>
      <c r="K632" s="578" t="s">
        <v>3872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6663</v>
      </c>
      <c r="C633" s="565" t="s">
        <v>2996</v>
      </c>
      <c r="D633" s="565" t="s">
        <v>6407</v>
      </c>
      <c r="E633" s="577"/>
      <c r="F633" s="565" t="s">
        <v>3446</v>
      </c>
      <c r="G633" s="575" t="s">
        <v>2998</v>
      </c>
      <c r="H633" s="575" t="s">
        <v>38</v>
      </c>
      <c r="I633" s="575" t="s">
        <v>3005</v>
      </c>
      <c r="J633" s="575">
        <v>43622</v>
      </c>
      <c r="K633" s="578" t="s">
        <v>3862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6552</v>
      </c>
      <c r="C634" s="565" t="s">
        <v>2996</v>
      </c>
      <c r="D634" s="565" t="s">
        <v>6407</v>
      </c>
      <c r="E634" s="577">
        <v>0.22</v>
      </c>
      <c r="F634" s="565" t="s">
        <v>3418</v>
      </c>
      <c r="G634" s="575" t="s">
        <v>2998</v>
      </c>
      <c r="H634" s="575" t="s">
        <v>38</v>
      </c>
      <c r="I634" s="575" t="s">
        <v>2998</v>
      </c>
      <c r="J634" s="575">
        <v>44036</v>
      </c>
      <c r="K634" s="578" t="s">
        <v>3872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6664</v>
      </c>
      <c r="C635" s="565" t="s">
        <v>2996</v>
      </c>
      <c r="D635" s="565" t="s">
        <v>6407</v>
      </c>
      <c r="E635" s="577"/>
      <c r="F635" s="565" t="s">
        <v>3383</v>
      </c>
      <c r="G635" s="575" t="s">
        <v>2998</v>
      </c>
      <c r="H635" s="575" t="s">
        <v>38</v>
      </c>
      <c r="I635" s="575" t="s">
        <v>3005</v>
      </c>
      <c r="J635" s="575" t="s">
        <v>3707</v>
      </c>
      <c r="K635" s="578" t="s">
        <v>3872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6448</v>
      </c>
      <c r="C636" s="565" t="s">
        <v>2996</v>
      </c>
      <c r="D636" s="565" t="s">
        <v>6407</v>
      </c>
      <c r="E636" s="577">
        <v>146.69</v>
      </c>
      <c r="F636" s="565" t="s">
        <v>3364</v>
      </c>
      <c r="G636" s="575" t="s">
        <v>2998</v>
      </c>
      <c r="H636" s="575" t="s">
        <v>38</v>
      </c>
      <c r="I636" s="575" t="s">
        <v>2999</v>
      </c>
      <c r="J636" s="575">
        <v>43732</v>
      </c>
      <c r="K636" s="578" t="s">
        <v>4255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6665</v>
      </c>
      <c r="C637" s="565" t="s">
        <v>2996</v>
      </c>
      <c r="D637" s="565" t="s">
        <v>6407</v>
      </c>
      <c r="E637" s="577">
        <v>78</v>
      </c>
      <c r="F637" s="565" t="s">
        <v>3328</v>
      </c>
      <c r="G637" s="575" t="s">
        <v>2998</v>
      </c>
      <c r="H637" s="575" t="s">
        <v>38</v>
      </c>
      <c r="I637" s="575" t="s">
        <v>3005</v>
      </c>
      <c r="J637" s="575">
        <v>43853</v>
      </c>
      <c r="K637" s="578" t="s">
        <v>3862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6666</v>
      </c>
      <c r="C638" s="405" t="s">
        <v>34</v>
      </c>
      <c r="D638" s="565" t="s">
        <v>1002</v>
      </c>
      <c r="E638" s="604">
        <v>44080.95</v>
      </c>
      <c r="F638" s="565" t="s">
        <v>4327</v>
      </c>
      <c r="G638" s="565" t="s">
        <v>110</v>
      </c>
      <c r="H638" s="565" t="s">
        <v>38</v>
      </c>
      <c r="I638" s="565" t="s">
        <v>6667</v>
      </c>
      <c r="J638" s="575">
        <v>44537</v>
      </c>
      <c r="K638" s="581" t="s">
        <v>3856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6646</v>
      </c>
      <c r="C639" s="405" t="s">
        <v>2996</v>
      </c>
      <c r="D639" s="565" t="s">
        <v>6411</v>
      </c>
      <c r="E639" s="604">
        <v>70000</v>
      </c>
      <c r="F639" s="565" t="s">
        <v>3159</v>
      </c>
      <c r="G639" s="575" t="s">
        <v>19</v>
      </c>
      <c r="H639" s="575" t="s">
        <v>20</v>
      </c>
      <c r="I639" s="575" t="s">
        <v>339</v>
      </c>
      <c r="J639" s="575">
        <v>44393</v>
      </c>
      <c r="K639" s="578" t="s">
        <v>4399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6668</v>
      </c>
      <c r="C640" s="405" t="s">
        <v>34</v>
      </c>
      <c r="D640" s="565" t="s">
        <v>6411</v>
      </c>
      <c r="E640" s="604">
        <v>100000</v>
      </c>
      <c r="F640" s="610" t="s">
        <v>3328</v>
      </c>
      <c r="G640" s="565" t="s">
        <v>2998</v>
      </c>
      <c r="H640" s="565" t="s">
        <v>38</v>
      </c>
      <c r="I640" s="565" t="s">
        <v>2998</v>
      </c>
      <c r="J640" s="565" t="s">
        <v>6669</v>
      </c>
      <c r="K640" s="581" t="s">
        <v>3872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6670</v>
      </c>
      <c r="C641" s="405" t="s">
        <v>34</v>
      </c>
      <c r="D641" s="565" t="s">
        <v>6407</v>
      </c>
      <c r="E641" s="604">
        <v>90625.34</v>
      </c>
      <c r="F641" s="565" t="s">
        <v>5141</v>
      </c>
      <c r="G641" s="565" t="s">
        <v>19</v>
      </c>
      <c r="H641" s="565" t="s">
        <v>124</v>
      </c>
      <c r="I641" s="565" t="s">
        <v>404</v>
      </c>
      <c r="J641" s="575">
        <v>44362</v>
      </c>
      <c r="K641" s="581" t="s">
        <v>3856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6512</v>
      </c>
      <c r="C642" s="405" t="s">
        <v>34</v>
      </c>
      <c r="D642" s="565" t="s">
        <v>6411</v>
      </c>
      <c r="E642" s="604">
        <v>16000</v>
      </c>
      <c r="F642" s="565" t="s">
        <v>5154</v>
      </c>
      <c r="G642" s="565" t="s">
        <v>110</v>
      </c>
      <c r="H642" s="565" t="s">
        <v>38</v>
      </c>
      <c r="I642" s="565" t="s">
        <v>4539</v>
      </c>
      <c r="J642" s="575">
        <v>44180</v>
      </c>
      <c r="K642" s="581" t="s">
        <v>3862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6671</v>
      </c>
      <c r="C643" s="405" t="s">
        <v>34</v>
      </c>
      <c r="D643" s="565" t="s">
        <v>6407</v>
      </c>
      <c r="E643" s="604">
        <v>661576.63</v>
      </c>
      <c r="F643" s="565" t="s">
        <v>5406</v>
      </c>
      <c r="G643" s="565" t="s">
        <v>110</v>
      </c>
      <c r="H643" s="565" t="s">
        <v>38</v>
      </c>
      <c r="I643" s="565" t="s">
        <v>4195</v>
      </c>
      <c r="J643" s="575">
        <v>44490</v>
      </c>
      <c r="K643" s="581" t="s">
        <v>3856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6486</v>
      </c>
      <c r="C644" s="405" t="s">
        <v>2996</v>
      </c>
      <c r="D644" s="565" t="s">
        <v>6407</v>
      </c>
      <c r="E644" s="604">
        <v>1915</v>
      </c>
      <c r="F644" s="565" t="s">
        <v>3086</v>
      </c>
      <c r="G644" s="575" t="s">
        <v>2998</v>
      </c>
      <c r="H644" s="575" t="s">
        <v>38</v>
      </c>
      <c r="I644" s="575" t="s">
        <v>2999</v>
      </c>
      <c r="J644" s="575">
        <v>43725</v>
      </c>
      <c r="K644" s="578" t="s">
        <v>4255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6433</v>
      </c>
      <c r="C645" s="405" t="s">
        <v>2996</v>
      </c>
      <c r="D645" s="565" t="s">
        <v>6411</v>
      </c>
      <c r="E645" s="604">
        <v>3000</v>
      </c>
      <c r="F645" s="565" t="s">
        <v>3518</v>
      </c>
      <c r="G645" s="575" t="s">
        <v>2998</v>
      </c>
      <c r="H645" s="575" t="s">
        <v>38</v>
      </c>
      <c r="I645" s="575" t="s">
        <v>2999</v>
      </c>
      <c r="J645" s="575">
        <v>43894</v>
      </c>
      <c r="K645" s="578" t="s">
        <v>3872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6672</v>
      </c>
      <c r="C646" s="405" t="s">
        <v>34</v>
      </c>
      <c r="D646" s="565" t="s">
        <v>6407</v>
      </c>
      <c r="E646" s="604">
        <v>792665.02</v>
      </c>
      <c r="F646" s="565" t="s">
        <v>4511</v>
      </c>
      <c r="G646" s="565" t="s">
        <v>110</v>
      </c>
      <c r="H646" s="565" t="s">
        <v>38</v>
      </c>
      <c r="I646" s="565" t="s">
        <v>4171</v>
      </c>
      <c r="J646" s="575">
        <v>44368</v>
      </c>
      <c r="K646" s="581" t="s">
        <v>3876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6479</v>
      </c>
      <c r="C647" s="405" t="s">
        <v>2996</v>
      </c>
      <c r="D647" s="565" t="s">
        <v>6411</v>
      </c>
      <c r="E647" s="604">
        <v>10000</v>
      </c>
      <c r="F647" s="565" t="s">
        <v>3330</v>
      </c>
      <c r="G647" s="575" t="s">
        <v>19</v>
      </c>
      <c r="H647" s="575" t="s">
        <v>20</v>
      </c>
      <c r="I647" s="575" t="s">
        <v>290</v>
      </c>
      <c r="J647" s="575">
        <v>44295</v>
      </c>
      <c r="K647" s="578" t="s">
        <v>3869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6419</v>
      </c>
      <c r="C648" s="405" t="s">
        <v>2996</v>
      </c>
      <c r="D648" s="565" t="s">
        <v>6411</v>
      </c>
      <c r="E648" s="604">
        <v>12000</v>
      </c>
      <c r="F648" s="565" t="s">
        <v>3301</v>
      </c>
      <c r="G648" s="575" t="s">
        <v>2998</v>
      </c>
      <c r="H648" s="575" t="s">
        <v>38</v>
      </c>
      <c r="I648" s="575" t="s">
        <v>2999</v>
      </c>
      <c r="J648" s="575">
        <v>43605</v>
      </c>
      <c r="K648" s="578" t="s">
        <v>3872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6673</v>
      </c>
      <c r="C649" s="405" t="s">
        <v>2996</v>
      </c>
      <c r="D649" s="565" t="s">
        <v>6411</v>
      </c>
      <c r="E649" s="604">
        <v>33000</v>
      </c>
      <c r="F649" s="565" t="s">
        <v>62</v>
      </c>
      <c r="G649" s="565" t="s">
        <v>19</v>
      </c>
      <c r="H649" s="565" t="s">
        <v>20</v>
      </c>
      <c r="I649" s="565" t="s">
        <v>3045</v>
      </c>
      <c r="J649" s="575">
        <v>44383</v>
      </c>
      <c r="K649" s="581" t="s">
        <v>3872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6545</v>
      </c>
      <c r="C650" s="405" t="s">
        <v>2996</v>
      </c>
      <c r="D650" s="565" t="s">
        <v>6411</v>
      </c>
      <c r="E650" s="604">
        <v>10000</v>
      </c>
      <c r="F650" s="565" t="s">
        <v>3538</v>
      </c>
      <c r="G650" s="575" t="s">
        <v>19</v>
      </c>
      <c r="H650" s="575" t="s">
        <v>20</v>
      </c>
      <c r="I650" s="575" t="s">
        <v>339</v>
      </c>
      <c r="J650" s="575">
        <v>44319</v>
      </c>
      <c r="K650" s="578" t="s">
        <v>3862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6674</v>
      </c>
      <c r="C651" s="405" t="s">
        <v>34</v>
      </c>
      <c r="D651" s="565" t="s">
        <v>6407</v>
      </c>
      <c r="E651" s="604">
        <v>295388.82</v>
      </c>
      <c r="F651" s="565" t="s">
        <v>4783</v>
      </c>
      <c r="G651" s="565" t="s">
        <v>110</v>
      </c>
      <c r="H651" s="565" t="s">
        <v>38</v>
      </c>
      <c r="I651" s="565" t="s">
        <v>4125</v>
      </c>
      <c r="J651" s="575">
        <v>44111</v>
      </c>
      <c r="K651" s="581" t="s">
        <v>3856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6535</v>
      </c>
      <c r="C652" s="405" t="s">
        <v>2996</v>
      </c>
      <c r="D652" s="565" t="s">
        <v>6411</v>
      </c>
      <c r="E652" s="604">
        <v>14000</v>
      </c>
      <c r="F652" s="565" t="s">
        <v>2374</v>
      </c>
      <c r="G652" s="575" t="s">
        <v>19</v>
      </c>
      <c r="H652" s="575" t="s">
        <v>20</v>
      </c>
      <c r="I652" s="575" t="s">
        <v>290</v>
      </c>
      <c r="J652" s="575">
        <v>44280</v>
      </c>
      <c r="K652" s="578" t="s">
        <v>3862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6544</v>
      </c>
      <c r="C653" s="405" t="s">
        <v>2996</v>
      </c>
      <c r="D653" s="565" t="s">
        <v>6411</v>
      </c>
      <c r="E653" s="604">
        <v>40000</v>
      </c>
      <c r="F653" s="565" t="s">
        <v>3311</v>
      </c>
      <c r="G653" s="575" t="s">
        <v>19</v>
      </c>
      <c r="H653" s="575" t="s">
        <v>20</v>
      </c>
      <c r="I653" s="575" t="s">
        <v>3045</v>
      </c>
      <c r="J653" s="575">
        <v>44266</v>
      </c>
      <c r="K653" s="578" t="s">
        <v>3872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6675</v>
      </c>
      <c r="C654" s="405" t="s">
        <v>34</v>
      </c>
      <c r="D654" s="565" t="s">
        <v>6407</v>
      </c>
      <c r="E654" s="604">
        <v>142605.94</v>
      </c>
      <c r="F654" s="565" t="s">
        <v>5271</v>
      </c>
      <c r="G654" s="565" t="s">
        <v>19</v>
      </c>
      <c r="H654" s="565" t="s">
        <v>38</v>
      </c>
      <c r="I654" s="565" t="s">
        <v>5273</v>
      </c>
      <c r="J654" s="575">
        <v>44271</v>
      </c>
      <c r="K654" s="581" t="s">
        <v>3909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6676</v>
      </c>
      <c r="C655" s="405" t="s">
        <v>34</v>
      </c>
      <c r="D655" s="565" t="s">
        <v>6407</v>
      </c>
      <c r="E655" s="604">
        <v>148678.48000000001</v>
      </c>
      <c r="F655" s="565" t="s">
        <v>5271</v>
      </c>
      <c r="G655" s="565" t="s">
        <v>19</v>
      </c>
      <c r="H655" s="565" t="s">
        <v>38</v>
      </c>
      <c r="I655" s="565" t="s">
        <v>3860</v>
      </c>
      <c r="J655" s="575">
        <v>44272</v>
      </c>
      <c r="K655" s="581" t="s">
        <v>3872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6525</v>
      </c>
      <c r="C656" s="405" t="s">
        <v>2996</v>
      </c>
      <c r="D656" s="565" t="s">
        <v>6411</v>
      </c>
      <c r="E656" s="604">
        <v>20000</v>
      </c>
      <c r="F656" s="565" t="s">
        <v>3214</v>
      </c>
      <c r="G656" s="575" t="s">
        <v>19</v>
      </c>
      <c r="H656" s="575" t="s">
        <v>20</v>
      </c>
      <c r="I656" s="575" t="s">
        <v>339</v>
      </c>
      <c r="J656" s="575">
        <v>44298</v>
      </c>
      <c r="K656" s="578" t="s">
        <v>3862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6546</v>
      </c>
      <c r="C657" s="405" t="s">
        <v>2996</v>
      </c>
      <c r="D657" s="565" t="s">
        <v>6411</v>
      </c>
      <c r="E657" s="604">
        <v>30000</v>
      </c>
      <c r="F657" s="565" t="s">
        <v>2548</v>
      </c>
      <c r="G657" s="575" t="s">
        <v>19</v>
      </c>
      <c r="H657" s="575" t="s">
        <v>20</v>
      </c>
      <c r="I657" s="575" t="s">
        <v>290</v>
      </c>
      <c r="J657" s="575">
        <v>44280</v>
      </c>
      <c r="K657" s="578" t="s">
        <v>3856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6449</v>
      </c>
      <c r="C658" s="405" t="s">
        <v>2996</v>
      </c>
      <c r="D658" s="565" t="s">
        <v>6411</v>
      </c>
      <c r="E658" s="604">
        <v>200000</v>
      </c>
      <c r="F658" s="565" t="s">
        <v>3375</v>
      </c>
      <c r="G658" s="575" t="s">
        <v>2998</v>
      </c>
      <c r="H658" s="575" t="s">
        <v>38</v>
      </c>
      <c r="I658" s="575" t="s">
        <v>2999</v>
      </c>
      <c r="J658" s="575">
        <v>43620</v>
      </c>
      <c r="K658" s="578" t="s">
        <v>3862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6525</v>
      </c>
      <c r="C659" s="405" t="s">
        <v>2996</v>
      </c>
      <c r="D659" s="565" t="s">
        <v>6411</v>
      </c>
      <c r="E659" s="604">
        <v>3000</v>
      </c>
      <c r="F659" s="565" t="s">
        <v>3214</v>
      </c>
      <c r="G659" s="575" t="s">
        <v>19</v>
      </c>
      <c r="H659" s="575" t="s">
        <v>20</v>
      </c>
      <c r="I659" s="575" t="s">
        <v>339</v>
      </c>
      <c r="J659" s="575">
        <v>44298</v>
      </c>
      <c r="K659" s="578" t="s">
        <v>3862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6478</v>
      </c>
      <c r="C660" s="405" t="s">
        <v>2996</v>
      </c>
      <c r="D660" s="565" t="s">
        <v>6411</v>
      </c>
      <c r="E660" s="604">
        <v>40000</v>
      </c>
      <c r="F660" s="565" t="s">
        <v>927</v>
      </c>
      <c r="G660" s="575" t="s">
        <v>19</v>
      </c>
      <c r="H660" s="575" t="s">
        <v>20</v>
      </c>
      <c r="I660" s="575" t="s">
        <v>290</v>
      </c>
      <c r="J660" s="575">
        <v>44321</v>
      </c>
      <c r="K660" s="578" t="s">
        <v>3862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6529</v>
      </c>
      <c r="C661" s="405" t="s">
        <v>2996</v>
      </c>
      <c r="D661" s="565" t="s">
        <v>6411</v>
      </c>
      <c r="E661" s="604">
        <v>30000</v>
      </c>
      <c r="F661" s="565" t="s">
        <v>3520</v>
      </c>
      <c r="G661" s="575" t="s">
        <v>19</v>
      </c>
      <c r="H661" s="575" t="s">
        <v>20</v>
      </c>
      <c r="I661" s="575" t="s">
        <v>339</v>
      </c>
      <c r="J661" s="575">
        <v>44279</v>
      </c>
      <c r="K661" s="578" t="s">
        <v>3862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6482</v>
      </c>
      <c r="C662" s="405" t="s">
        <v>34</v>
      </c>
      <c r="D662" s="565" t="s">
        <v>6411</v>
      </c>
      <c r="E662" s="604">
        <v>5000</v>
      </c>
      <c r="F662" s="565" t="s">
        <v>4440</v>
      </c>
      <c r="G662" s="565" t="s">
        <v>110</v>
      </c>
      <c r="H662" s="565" t="s">
        <v>38</v>
      </c>
      <c r="I662" s="565" t="s">
        <v>3929</v>
      </c>
      <c r="J662" s="575">
        <v>44263</v>
      </c>
      <c r="K662" s="581" t="s">
        <v>3862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6560</v>
      </c>
      <c r="C663" s="405" t="s">
        <v>34</v>
      </c>
      <c r="D663" s="565" t="s">
        <v>6411</v>
      </c>
      <c r="E663" s="604">
        <v>12284.53</v>
      </c>
      <c r="F663" s="565" t="s">
        <v>3938</v>
      </c>
      <c r="G663" s="565" t="s">
        <v>110</v>
      </c>
      <c r="H663" s="565" t="s">
        <v>38</v>
      </c>
      <c r="I663" s="565" t="s">
        <v>6677</v>
      </c>
      <c r="J663" s="575">
        <v>44180</v>
      </c>
      <c r="K663" s="581" t="s">
        <v>3872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6678</v>
      </c>
      <c r="C664" s="405" t="s">
        <v>34</v>
      </c>
      <c r="D664" s="565" t="s">
        <v>6407</v>
      </c>
      <c r="E664" s="604">
        <v>282779.84000000003</v>
      </c>
      <c r="F664" s="565" t="s">
        <v>4445</v>
      </c>
      <c r="G664" s="565" t="s">
        <v>110</v>
      </c>
      <c r="H664" s="565" t="s">
        <v>38</v>
      </c>
      <c r="I664" s="565" t="s">
        <v>3703</v>
      </c>
      <c r="J664" s="575">
        <v>44238</v>
      </c>
      <c r="K664" s="581" t="s">
        <v>3856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6620</v>
      </c>
      <c r="C665" s="405" t="s">
        <v>2996</v>
      </c>
      <c r="D665" s="565" t="s">
        <v>6411</v>
      </c>
      <c r="E665" s="604">
        <v>25000</v>
      </c>
      <c r="F665" s="565" t="s">
        <v>3573</v>
      </c>
      <c r="G665" s="575" t="s">
        <v>19</v>
      </c>
      <c r="H665" s="575" t="s">
        <v>20</v>
      </c>
      <c r="I665" s="575" t="s">
        <v>290</v>
      </c>
      <c r="J665" s="575">
        <v>44263</v>
      </c>
      <c r="K665" s="578" t="s">
        <v>3872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6579</v>
      </c>
      <c r="C666" s="405" t="s">
        <v>2996</v>
      </c>
      <c r="D666" s="565" t="s">
        <v>6411</v>
      </c>
      <c r="E666" s="604">
        <v>50000</v>
      </c>
      <c r="F666" s="565" t="s">
        <v>3369</v>
      </c>
      <c r="G666" s="575" t="s">
        <v>19</v>
      </c>
      <c r="H666" s="575" t="s">
        <v>20</v>
      </c>
      <c r="I666" s="575" t="s">
        <v>290</v>
      </c>
      <c r="J666" s="575">
        <v>44263</v>
      </c>
      <c r="K666" s="578" t="s">
        <v>3856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6679</v>
      </c>
      <c r="C667" s="405" t="s">
        <v>2996</v>
      </c>
      <c r="D667" s="565" t="s">
        <v>6411</v>
      </c>
      <c r="E667" s="604">
        <v>10000</v>
      </c>
      <c r="F667" s="565" t="s">
        <v>3412</v>
      </c>
      <c r="G667" s="575" t="s">
        <v>19</v>
      </c>
      <c r="H667" s="575" t="s">
        <v>20</v>
      </c>
      <c r="I667" s="575" t="s">
        <v>290</v>
      </c>
      <c r="J667" s="575">
        <v>44323</v>
      </c>
      <c r="K667" s="578" t="s">
        <v>3909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6680</v>
      </c>
      <c r="C668" s="405" t="s">
        <v>34</v>
      </c>
      <c r="D668" s="565" t="s">
        <v>6411</v>
      </c>
      <c r="E668" s="604">
        <v>18000</v>
      </c>
      <c r="F668" s="565" t="s">
        <v>3485</v>
      </c>
      <c r="G668" s="565" t="s">
        <v>2998</v>
      </c>
      <c r="H668" s="565" t="s">
        <v>38</v>
      </c>
      <c r="I668" s="565" t="s">
        <v>2998</v>
      </c>
      <c r="J668" s="575">
        <v>44151</v>
      </c>
      <c r="K668" s="581" t="s">
        <v>3862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6681</v>
      </c>
      <c r="C669" s="405" t="s">
        <v>2996</v>
      </c>
      <c r="D669" s="565" t="s">
        <v>1002</v>
      </c>
      <c r="E669" s="589">
        <v>52493.45</v>
      </c>
      <c r="F669" s="565" t="s">
        <v>3569</v>
      </c>
      <c r="G669" s="575" t="s">
        <v>19</v>
      </c>
      <c r="H669" s="575" t="s">
        <v>20</v>
      </c>
      <c r="I669" s="575" t="s">
        <v>290</v>
      </c>
      <c r="J669" s="575">
        <v>44411</v>
      </c>
      <c r="K669" s="578" t="s">
        <v>3862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6418</v>
      </c>
      <c r="C670" s="405" t="s">
        <v>2996</v>
      </c>
      <c r="D670" s="565" t="s">
        <v>6411</v>
      </c>
      <c r="E670" s="604">
        <v>200000</v>
      </c>
      <c r="F670" s="565" t="s">
        <v>3628</v>
      </c>
      <c r="G670" s="575" t="s">
        <v>2998</v>
      </c>
      <c r="H670" s="575" t="s">
        <v>38</v>
      </c>
      <c r="I670" s="575" t="s">
        <v>2999</v>
      </c>
      <c r="J670" s="575">
        <v>43567</v>
      </c>
      <c r="K670" s="578" t="s">
        <v>3862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6682</v>
      </c>
      <c r="C671" s="405" t="s">
        <v>2996</v>
      </c>
      <c r="D671" s="565" t="s">
        <v>6407</v>
      </c>
      <c r="E671" s="604">
        <v>386234.9</v>
      </c>
      <c r="F671" s="565" t="s">
        <v>3268</v>
      </c>
      <c r="G671" s="575" t="s">
        <v>2998</v>
      </c>
      <c r="H671" s="575" t="s">
        <v>38</v>
      </c>
      <c r="I671" s="575" t="s">
        <v>2999</v>
      </c>
      <c r="J671" s="575">
        <v>43692</v>
      </c>
      <c r="K671" s="578" t="s">
        <v>4255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6637</v>
      </c>
      <c r="C672" s="405" t="s">
        <v>2996</v>
      </c>
      <c r="D672" s="565" t="s">
        <v>1002</v>
      </c>
      <c r="E672" s="604">
        <v>1035319</v>
      </c>
      <c r="F672" s="565" t="s">
        <v>3304</v>
      </c>
      <c r="G672" s="575" t="s">
        <v>19</v>
      </c>
      <c r="H672" s="575" t="s">
        <v>20</v>
      </c>
      <c r="I672" s="575" t="s">
        <v>290</v>
      </c>
      <c r="J672" s="575">
        <v>44319</v>
      </c>
      <c r="K672" s="578" t="s">
        <v>3862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6683</v>
      </c>
      <c r="C673" s="405" t="s">
        <v>2996</v>
      </c>
      <c r="D673" s="565" t="s">
        <v>6411</v>
      </c>
      <c r="E673" s="604">
        <v>359568.24</v>
      </c>
      <c r="F673" s="565" t="s">
        <v>2997</v>
      </c>
      <c r="G673" s="575" t="s">
        <v>2998</v>
      </c>
      <c r="H673" s="575" t="s">
        <v>38</v>
      </c>
      <c r="I673" s="575" t="s">
        <v>2999</v>
      </c>
      <c r="J673" s="575">
        <v>43570</v>
      </c>
      <c r="K673" s="578" t="s">
        <v>3872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6417</v>
      </c>
      <c r="C674" s="405" t="s">
        <v>2996</v>
      </c>
      <c r="D674" s="565" t="s">
        <v>6411</v>
      </c>
      <c r="E674" s="588">
        <v>10000</v>
      </c>
      <c r="F674" s="565" t="s">
        <v>3264</v>
      </c>
      <c r="G674" s="575" t="s">
        <v>2998</v>
      </c>
      <c r="H674" s="575" t="s">
        <v>38</v>
      </c>
      <c r="I674" s="575" t="s">
        <v>2999</v>
      </c>
      <c r="J674" s="575">
        <v>43703</v>
      </c>
      <c r="K674" s="578" t="s">
        <v>4255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6684</v>
      </c>
      <c r="C675" s="405" t="s">
        <v>2996</v>
      </c>
      <c r="D675" s="565" t="s">
        <v>6407</v>
      </c>
      <c r="E675" s="588">
        <v>103527.44</v>
      </c>
      <c r="F675" s="565" t="s">
        <v>3024</v>
      </c>
      <c r="G675" s="575" t="s">
        <v>2998</v>
      </c>
      <c r="H675" s="575" t="s">
        <v>38</v>
      </c>
      <c r="I675" s="575" t="s">
        <v>3005</v>
      </c>
      <c r="J675" s="575">
        <v>43633</v>
      </c>
      <c r="K675" s="578" t="s">
        <v>3872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6512</v>
      </c>
      <c r="C676" s="405" t="s">
        <v>34</v>
      </c>
      <c r="D676" s="565" t="s">
        <v>6411</v>
      </c>
      <c r="E676" s="588">
        <v>20000</v>
      </c>
      <c r="F676" s="565" t="s">
        <v>5154</v>
      </c>
      <c r="G676" s="565" t="s">
        <v>110</v>
      </c>
      <c r="H676" s="565" t="s">
        <v>38</v>
      </c>
      <c r="I676" s="565" t="s">
        <v>4539</v>
      </c>
      <c r="J676" s="575">
        <v>44180</v>
      </c>
      <c r="K676" s="581" t="s">
        <v>3862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6479</v>
      </c>
      <c r="C677" s="405" t="s">
        <v>2996</v>
      </c>
      <c r="D677" s="565" t="s">
        <v>6411</v>
      </c>
      <c r="E677" s="588">
        <v>10000</v>
      </c>
      <c r="F677" s="565" t="s">
        <v>3330</v>
      </c>
      <c r="G677" s="575" t="s">
        <v>19</v>
      </c>
      <c r="H677" s="575" t="s">
        <v>20</v>
      </c>
      <c r="I677" s="575" t="s">
        <v>290</v>
      </c>
      <c r="J677" s="575">
        <v>44295</v>
      </c>
      <c r="K677" s="578" t="s">
        <v>3869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6547</v>
      </c>
      <c r="C678" s="405" t="s">
        <v>2996</v>
      </c>
      <c r="D678" s="565" t="s">
        <v>1002</v>
      </c>
      <c r="E678" s="616">
        <v>52575.43</v>
      </c>
      <c r="F678" s="565" t="s">
        <v>1999</v>
      </c>
      <c r="G678" s="575" t="s">
        <v>19</v>
      </c>
      <c r="H678" s="575" t="s">
        <v>20</v>
      </c>
      <c r="I678" s="575" t="s">
        <v>290</v>
      </c>
      <c r="J678" s="575">
        <v>44322</v>
      </c>
      <c r="K678" s="578" t="s">
        <v>3862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6649</v>
      </c>
      <c r="C679" s="405" t="s">
        <v>2996</v>
      </c>
      <c r="D679" s="565" t="s">
        <v>6411</v>
      </c>
      <c r="E679" s="589">
        <v>6843.64</v>
      </c>
      <c r="F679" s="565" t="s">
        <v>562</v>
      </c>
      <c r="G679" s="575" t="s">
        <v>19</v>
      </c>
      <c r="H679" s="575" t="s">
        <v>20</v>
      </c>
      <c r="I679" s="575" t="s">
        <v>290</v>
      </c>
      <c r="J679" s="575">
        <v>44421</v>
      </c>
      <c r="K679" s="578" t="s">
        <v>3862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6685</v>
      </c>
      <c r="C680" s="405" t="s">
        <v>34</v>
      </c>
      <c r="D680" s="565" t="s">
        <v>6407</v>
      </c>
      <c r="E680" s="588">
        <v>124370.77</v>
      </c>
      <c r="F680" s="565" t="s">
        <v>5464</v>
      </c>
      <c r="G680" s="565" t="s">
        <v>110</v>
      </c>
      <c r="H680" s="565" t="s">
        <v>38</v>
      </c>
      <c r="I680" s="565" t="s">
        <v>5465</v>
      </c>
      <c r="J680" s="575">
        <v>44209</v>
      </c>
      <c r="K680" s="581" t="s">
        <v>3909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6543</v>
      </c>
      <c r="C681" s="405" t="s">
        <v>2996</v>
      </c>
      <c r="D681" s="565" t="s">
        <v>6411</v>
      </c>
      <c r="E681" s="588">
        <v>3000</v>
      </c>
      <c r="F681" s="565" t="s">
        <v>3405</v>
      </c>
      <c r="G681" s="575" t="s">
        <v>19</v>
      </c>
      <c r="H681" s="575" t="s">
        <v>20</v>
      </c>
      <c r="I681" s="575" t="s">
        <v>339</v>
      </c>
      <c r="J681" s="575">
        <v>44322</v>
      </c>
      <c r="K681" s="578" t="s">
        <v>3862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6681</v>
      </c>
      <c r="C682" s="405" t="s">
        <v>2996</v>
      </c>
      <c r="D682" s="565" t="s">
        <v>6407</v>
      </c>
      <c r="E682" s="588">
        <v>0</v>
      </c>
      <c r="F682" s="565" t="s">
        <v>3569</v>
      </c>
      <c r="G682" s="575" t="s">
        <v>19</v>
      </c>
      <c r="H682" s="575" t="s">
        <v>20</v>
      </c>
      <c r="I682" s="575" t="s">
        <v>290</v>
      </c>
      <c r="J682" s="575">
        <v>44411</v>
      </c>
      <c r="K682" s="578" t="s">
        <v>3862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6547</v>
      </c>
      <c r="C683" s="405" t="s">
        <v>2996</v>
      </c>
      <c r="D683" s="565" t="s">
        <v>6407</v>
      </c>
      <c r="E683" s="616">
        <v>52575.43</v>
      </c>
      <c r="F683" s="565" t="s">
        <v>1999</v>
      </c>
      <c r="G683" s="575" t="s">
        <v>19</v>
      </c>
      <c r="H683" s="575" t="s">
        <v>20</v>
      </c>
      <c r="I683" s="575" t="s">
        <v>290</v>
      </c>
      <c r="J683" s="575">
        <v>44322</v>
      </c>
      <c r="K683" s="578" t="s">
        <v>3862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6651</v>
      </c>
      <c r="C684" s="405" t="s">
        <v>2996</v>
      </c>
      <c r="D684" s="565" t="s">
        <v>6407</v>
      </c>
      <c r="E684" s="616">
        <v>3940.3</v>
      </c>
      <c r="F684" s="565" t="s">
        <v>3250</v>
      </c>
      <c r="G684" s="575" t="s">
        <v>19</v>
      </c>
      <c r="H684" s="575" t="s">
        <v>20</v>
      </c>
      <c r="I684" s="575" t="s">
        <v>290</v>
      </c>
      <c r="J684" s="575">
        <v>44333</v>
      </c>
      <c r="K684" s="578" t="s">
        <v>3862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6638</v>
      </c>
      <c r="C685" s="405" t="s">
        <v>2996</v>
      </c>
      <c r="D685" s="565" t="s">
        <v>6407</v>
      </c>
      <c r="E685" s="588">
        <v>2041.36</v>
      </c>
      <c r="F685" s="565" t="s">
        <v>3079</v>
      </c>
      <c r="G685" s="575" t="s">
        <v>19</v>
      </c>
      <c r="H685" s="575" t="s">
        <v>20</v>
      </c>
      <c r="I685" s="575" t="s">
        <v>290</v>
      </c>
      <c r="J685" s="575">
        <v>44280</v>
      </c>
      <c r="K685" s="578" t="s">
        <v>3876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6529</v>
      </c>
      <c r="C686" s="405" t="s">
        <v>2996</v>
      </c>
      <c r="D686" s="565" t="s">
        <v>6411</v>
      </c>
      <c r="E686" s="588">
        <v>54835.4</v>
      </c>
      <c r="F686" s="565" t="s">
        <v>3520</v>
      </c>
      <c r="G686" s="575" t="s">
        <v>19</v>
      </c>
      <c r="H686" s="575" t="s">
        <v>20</v>
      </c>
      <c r="I686" s="575" t="s">
        <v>339</v>
      </c>
      <c r="J686" s="575">
        <v>44279</v>
      </c>
      <c r="K686" s="578" t="s">
        <v>3862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6574</v>
      </c>
      <c r="C687" s="405" t="s">
        <v>2996</v>
      </c>
      <c r="D687" s="565" t="s">
        <v>6411</v>
      </c>
      <c r="E687" s="588">
        <v>100000</v>
      </c>
      <c r="F687" s="565" t="s">
        <v>3008</v>
      </c>
      <c r="G687" s="575" t="s">
        <v>19</v>
      </c>
      <c r="H687" s="575" t="s">
        <v>20</v>
      </c>
      <c r="I687" s="575" t="s">
        <v>339</v>
      </c>
      <c r="J687" s="575">
        <v>44321</v>
      </c>
      <c r="K687" s="578" t="s">
        <v>3872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6686</v>
      </c>
      <c r="C688" s="405" t="s">
        <v>34</v>
      </c>
      <c r="D688" s="565" t="s">
        <v>6407</v>
      </c>
      <c r="E688" s="588">
        <v>290532.13</v>
      </c>
      <c r="F688" s="565" t="s">
        <v>5210</v>
      </c>
      <c r="G688" s="565" t="s">
        <v>19</v>
      </c>
      <c r="H688" s="565" t="s">
        <v>124</v>
      </c>
      <c r="I688" s="565" t="s">
        <v>404</v>
      </c>
      <c r="J688" s="575">
        <v>44259</v>
      </c>
      <c r="K688" s="581" t="s">
        <v>3876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6482</v>
      </c>
      <c r="C689" s="405" t="s">
        <v>34</v>
      </c>
      <c r="D689" s="565" t="s">
        <v>6411</v>
      </c>
      <c r="E689" s="588">
        <v>5000</v>
      </c>
      <c r="F689" s="565" t="s">
        <v>4440</v>
      </c>
      <c r="G689" s="565" t="s">
        <v>110</v>
      </c>
      <c r="H689" s="565" t="s">
        <v>38</v>
      </c>
      <c r="I689" s="565" t="s">
        <v>3929</v>
      </c>
      <c r="J689" s="575">
        <v>44263</v>
      </c>
      <c r="K689" s="581" t="s">
        <v>3856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6687</v>
      </c>
      <c r="C690" s="405" t="s">
        <v>34</v>
      </c>
      <c r="D690" s="565" t="s">
        <v>6407</v>
      </c>
      <c r="E690" s="588">
        <v>93114.82</v>
      </c>
      <c r="F690" s="565" t="s">
        <v>4429</v>
      </c>
      <c r="G690" s="565" t="s">
        <v>110</v>
      </c>
      <c r="H690" s="565" t="s">
        <v>38</v>
      </c>
      <c r="I690" s="565" t="s">
        <v>4430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6688</v>
      </c>
      <c r="C691" s="405" t="s">
        <v>34</v>
      </c>
      <c r="D691" s="565" t="s">
        <v>6411</v>
      </c>
      <c r="E691" s="588">
        <v>48809.84</v>
      </c>
      <c r="F691" s="565" t="s">
        <v>5301</v>
      </c>
      <c r="G691" s="565" t="s">
        <v>19</v>
      </c>
      <c r="H691" s="565" t="s">
        <v>124</v>
      </c>
      <c r="I691" s="565" t="s">
        <v>5325</v>
      </c>
      <c r="J691" s="575">
        <v>44340</v>
      </c>
      <c r="K691" s="581" t="s">
        <v>3876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6689</v>
      </c>
      <c r="C692" s="405" t="s">
        <v>34</v>
      </c>
      <c r="D692" s="565" t="s">
        <v>6411</v>
      </c>
      <c r="E692" s="588">
        <v>10000</v>
      </c>
      <c r="F692" s="565" t="s">
        <v>4275</v>
      </c>
      <c r="G692" s="565" t="s">
        <v>19</v>
      </c>
      <c r="H692" s="565" t="s">
        <v>38</v>
      </c>
      <c r="I692" s="565" t="s">
        <v>3146</v>
      </c>
      <c r="J692" s="575">
        <v>44399</v>
      </c>
      <c r="K692" s="581" t="s">
        <v>3862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6551</v>
      </c>
      <c r="C693" s="405" t="s">
        <v>2996</v>
      </c>
      <c r="D693" s="565" t="s">
        <v>6407</v>
      </c>
      <c r="E693" s="588">
        <v>370651.89</v>
      </c>
      <c r="F693" s="565" t="s">
        <v>3273</v>
      </c>
      <c r="G693" s="575" t="s">
        <v>2998</v>
      </c>
      <c r="H693" s="575" t="s">
        <v>38</v>
      </c>
      <c r="I693" s="575" t="s">
        <v>3005</v>
      </c>
      <c r="J693" s="575">
        <v>43752</v>
      </c>
      <c r="K693" s="578" t="s">
        <v>3862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6545</v>
      </c>
      <c r="C694" s="405" t="s">
        <v>2996</v>
      </c>
      <c r="D694" s="565" t="s">
        <v>6411</v>
      </c>
      <c r="E694" s="588">
        <v>10000</v>
      </c>
      <c r="F694" s="565" t="s">
        <v>3538</v>
      </c>
      <c r="G694" s="575" t="s">
        <v>19</v>
      </c>
      <c r="H694" s="575" t="s">
        <v>20</v>
      </c>
      <c r="I694" s="575" t="s">
        <v>339</v>
      </c>
      <c r="J694" s="575">
        <v>44319</v>
      </c>
      <c r="K694" s="578" t="s">
        <v>3862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6690</v>
      </c>
      <c r="C695" s="405" t="s">
        <v>34</v>
      </c>
      <c r="D695" s="565" t="s">
        <v>6411</v>
      </c>
      <c r="E695" s="588">
        <v>25000</v>
      </c>
      <c r="F695" s="565" t="s">
        <v>6691</v>
      </c>
      <c r="G695" s="557" t="s">
        <v>2998</v>
      </c>
      <c r="H695" s="618" t="s">
        <v>38</v>
      </c>
      <c r="I695" s="618" t="s">
        <v>2998</v>
      </c>
      <c r="J695" s="619">
        <v>44452</v>
      </c>
      <c r="K695" s="581" t="s">
        <v>3862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6466</v>
      </c>
      <c r="C696" s="405" t="s">
        <v>2996</v>
      </c>
      <c r="D696" s="565" t="s">
        <v>1002</v>
      </c>
      <c r="E696" s="588">
        <v>282315.92</v>
      </c>
      <c r="F696" s="565" t="s">
        <v>3109</v>
      </c>
      <c r="G696" s="575" t="s">
        <v>2998</v>
      </c>
      <c r="H696" s="575" t="s">
        <v>38</v>
      </c>
      <c r="I696" s="575" t="s">
        <v>2999</v>
      </c>
      <c r="J696" s="575">
        <v>43707</v>
      </c>
      <c r="K696" s="578" t="s">
        <v>3876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6692</v>
      </c>
      <c r="C697" s="405" t="s">
        <v>2996</v>
      </c>
      <c r="D697" s="565" t="s">
        <v>1002</v>
      </c>
      <c r="E697" s="588">
        <v>33813.279999999999</v>
      </c>
      <c r="F697" s="565" t="s">
        <v>3093</v>
      </c>
      <c r="G697" s="575" t="s">
        <v>2998</v>
      </c>
      <c r="H697" s="575" t="s">
        <v>38</v>
      </c>
      <c r="I697" s="575" t="s">
        <v>2999</v>
      </c>
      <c r="J697" s="575">
        <v>43769</v>
      </c>
      <c r="K697" s="578" t="s">
        <v>3872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6554</v>
      </c>
      <c r="C698" s="405" t="s">
        <v>2996</v>
      </c>
      <c r="D698" s="565" t="s">
        <v>1002</v>
      </c>
      <c r="E698" s="588">
        <v>90662.42</v>
      </c>
      <c r="F698" s="565" t="s">
        <v>3018</v>
      </c>
      <c r="G698" s="575" t="s">
        <v>2998</v>
      </c>
      <c r="H698" s="575" t="s">
        <v>38</v>
      </c>
      <c r="I698" s="575" t="s">
        <v>2999</v>
      </c>
      <c r="J698" s="575">
        <v>43753</v>
      </c>
      <c r="K698" s="578" t="s">
        <v>3862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6419</v>
      </c>
      <c r="C699" s="405" t="s">
        <v>2996</v>
      </c>
      <c r="D699" s="565" t="s">
        <v>6411</v>
      </c>
      <c r="E699" s="588">
        <v>2000</v>
      </c>
      <c r="F699" s="565" t="s">
        <v>3301</v>
      </c>
      <c r="G699" s="575" t="s">
        <v>2998</v>
      </c>
      <c r="H699" s="575" t="s">
        <v>38</v>
      </c>
      <c r="I699" s="575" t="s">
        <v>2999</v>
      </c>
      <c r="J699" s="575">
        <v>43605</v>
      </c>
      <c r="K699" s="578" t="s">
        <v>3872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6693</v>
      </c>
      <c r="C700" s="405" t="s">
        <v>34</v>
      </c>
      <c r="D700" s="565" t="s">
        <v>6407</v>
      </c>
      <c r="E700" s="588">
        <v>121773.16</v>
      </c>
      <c r="F700" s="565" t="s">
        <v>4469</v>
      </c>
      <c r="G700" s="565" t="s">
        <v>19</v>
      </c>
      <c r="H700" s="565" t="s">
        <v>38</v>
      </c>
      <c r="I700" s="565" t="s">
        <v>3860</v>
      </c>
      <c r="J700" s="575">
        <v>44231</v>
      </c>
      <c r="K700" s="581" t="s">
        <v>3872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6694</v>
      </c>
      <c r="C701" s="405" t="s">
        <v>34</v>
      </c>
      <c r="D701" s="565" t="s">
        <v>6411</v>
      </c>
      <c r="E701" s="588">
        <v>31579.5</v>
      </c>
      <c r="F701" s="565" t="s">
        <v>4482</v>
      </c>
      <c r="G701" s="565" t="s">
        <v>19</v>
      </c>
      <c r="H701" s="565" t="s">
        <v>124</v>
      </c>
      <c r="I701" s="565" t="s">
        <v>404</v>
      </c>
      <c r="J701" s="575">
        <v>44413</v>
      </c>
      <c r="K701" s="581" t="s">
        <v>3876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6542</v>
      </c>
      <c r="C702" s="405" t="s">
        <v>2996</v>
      </c>
      <c r="D702" s="565" t="s">
        <v>6411</v>
      </c>
      <c r="E702" s="588">
        <v>313886.59000000003</v>
      </c>
      <c r="F702" s="565" t="s">
        <v>3067</v>
      </c>
      <c r="G702" s="575" t="s">
        <v>19</v>
      </c>
      <c r="H702" s="575" t="s">
        <v>20</v>
      </c>
      <c r="I702" s="575" t="s">
        <v>339</v>
      </c>
      <c r="J702" s="575">
        <v>44295</v>
      </c>
      <c r="K702" s="578" t="s">
        <v>3856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6467</v>
      </c>
      <c r="C703" s="405" t="s">
        <v>34</v>
      </c>
      <c r="D703" s="565" t="s">
        <v>6407</v>
      </c>
      <c r="E703" s="588">
        <v>251499.32</v>
      </c>
      <c r="F703" s="565" t="s">
        <v>4543</v>
      </c>
      <c r="G703" s="557" t="s">
        <v>2998</v>
      </c>
      <c r="H703" s="618" t="s">
        <v>38</v>
      </c>
      <c r="I703" s="618" t="s">
        <v>2998</v>
      </c>
      <c r="J703" s="619">
        <v>43901</v>
      </c>
      <c r="K703" s="581" t="s">
        <v>3856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6620</v>
      </c>
      <c r="C704" s="405" t="s">
        <v>2996</v>
      </c>
      <c r="D704" s="565" t="s">
        <v>6411</v>
      </c>
      <c r="E704" s="588">
        <v>20000</v>
      </c>
      <c r="F704" s="565" t="s">
        <v>3573</v>
      </c>
      <c r="G704" s="575" t="s">
        <v>19</v>
      </c>
      <c r="H704" s="575" t="s">
        <v>20</v>
      </c>
      <c r="I704" s="575" t="s">
        <v>290</v>
      </c>
      <c r="J704" s="575">
        <v>44263</v>
      </c>
      <c r="K704" s="578" t="s">
        <v>3872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6637</v>
      </c>
      <c r="C705" s="405" t="s">
        <v>2996</v>
      </c>
      <c r="D705" s="565" t="s">
        <v>6407</v>
      </c>
      <c r="E705" s="588">
        <v>261364.56</v>
      </c>
      <c r="F705" s="565" t="s">
        <v>3304</v>
      </c>
      <c r="G705" s="575" t="s">
        <v>19</v>
      </c>
      <c r="H705" s="575" t="s">
        <v>20</v>
      </c>
      <c r="I705" s="575" t="s">
        <v>290</v>
      </c>
      <c r="J705" s="575">
        <v>44319</v>
      </c>
      <c r="K705" s="578" t="s">
        <v>3862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6525</v>
      </c>
      <c r="C706" s="405" t="s">
        <v>2996</v>
      </c>
      <c r="D706" s="565" t="s">
        <v>6411</v>
      </c>
      <c r="E706" s="588">
        <v>80000</v>
      </c>
      <c r="F706" s="565" t="s">
        <v>3214</v>
      </c>
      <c r="G706" s="575" t="s">
        <v>19</v>
      </c>
      <c r="H706" s="575" t="s">
        <v>20</v>
      </c>
      <c r="I706" s="575" t="s">
        <v>339</v>
      </c>
      <c r="J706" s="575">
        <v>44298</v>
      </c>
      <c r="K706" s="578" t="s">
        <v>3862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6592</v>
      </c>
      <c r="C707" s="405" t="s">
        <v>2996</v>
      </c>
      <c r="D707" s="565" t="s">
        <v>6411</v>
      </c>
      <c r="E707" s="588">
        <v>500</v>
      </c>
      <c r="F707" s="565" t="s">
        <v>152</v>
      </c>
      <c r="G707" s="575" t="s">
        <v>19</v>
      </c>
      <c r="H707" s="575" t="s">
        <v>20</v>
      </c>
      <c r="I707" s="575" t="s">
        <v>290</v>
      </c>
      <c r="J707" s="575">
        <v>44263</v>
      </c>
      <c r="K707" s="578" t="s">
        <v>3862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6695</v>
      </c>
      <c r="C708" s="405" t="s">
        <v>2996</v>
      </c>
      <c r="D708" s="565" t="s">
        <v>6411</v>
      </c>
      <c r="E708" s="588">
        <v>650000</v>
      </c>
      <c r="F708" s="565" t="s">
        <v>3369</v>
      </c>
      <c r="G708" s="575" t="s">
        <v>19</v>
      </c>
      <c r="H708" s="575" t="s">
        <v>20</v>
      </c>
      <c r="I708" s="575" t="s">
        <v>290</v>
      </c>
      <c r="J708" s="575">
        <v>44390</v>
      </c>
      <c r="K708" s="578" t="s">
        <v>3862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6621</v>
      </c>
      <c r="C709" s="405" t="s">
        <v>2996</v>
      </c>
      <c r="D709" s="565" t="s">
        <v>6411</v>
      </c>
      <c r="E709" s="588">
        <v>1250000</v>
      </c>
      <c r="F709" s="565" t="s">
        <v>76</v>
      </c>
      <c r="G709" s="575" t="s">
        <v>19</v>
      </c>
      <c r="H709" s="575" t="s">
        <v>20</v>
      </c>
      <c r="I709" s="575" t="s">
        <v>290</v>
      </c>
      <c r="J709" s="575">
        <v>44266</v>
      </c>
      <c r="K709" s="578" t="s">
        <v>3856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6696</v>
      </c>
      <c r="C710" s="405" t="s">
        <v>34</v>
      </c>
      <c r="D710" s="565" t="s">
        <v>6411</v>
      </c>
      <c r="E710" s="588">
        <v>20000</v>
      </c>
      <c r="F710" s="565" t="s">
        <v>6697</v>
      </c>
      <c r="G710" s="557" t="s">
        <v>19</v>
      </c>
      <c r="H710" s="618" t="s">
        <v>124</v>
      </c>
      <c r="I710" s="618" t="s">
        <v>404</v>
      </c>
      <c r="J710" s="619">
        <v>44287</v>
      </c>
      <c r="K710" s="581" t="s">
        <v>3862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6550</v>
      </c>
      <c r="C711" s="405" t="s">
        <v>34</v>
      </c>
      <c r="D711" s="565" t="s">
        <v>1002</v>
      </c>
      <c r="E711" s="588">
        <v>114197.45</v>
      </c>
      <c r="F711" s="565" t="s">
        <v>6698</v>
      </c>
      <c r="G711" s="557" t="s">
        <v>19</v>
      </c>
      <c r="H711" s="618" t="s">
        <v>124</v>
      </c>
      <c r="I711" s="618" t="s">
        <v>404</v>
      </c>
      <c r="J711" s="619">
        <v>44298</v>
      </c>
      <c r="K711" s="565" t="s">
        <v>3872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6479</v>
      </c>
      <c r="C712" s="405" t="s">
        <v>2996</v>
      </c>
      <c r="D712" s="565" t="s">
        <v>6411</v>
      </c>
      <c r="E712" s="588">
        <v>35000</v>
      </c>
      <c r="F712" s="565" t="s">
        <v>3330</v>
      </c>
      <c r="G712" s="575" t="s">
        <v>19</v>
      </c>
      <c r="H712" s="575" t="s">
        <v>20</v>
      </c>
      <c r="I712" s="575" t="s">
        <v>290</v>
      </c>
      <c r="J712" s="575">
        <v>44295</v>
      </c>
      <c r="K712" s="575" t="s">
        <v>3869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6699</v>
      </c>
      <c r="C713" s="405" t="s">
        <v>34</v>
      </c>
      <c r="D713" s="565" t="s">
        <v>6407</v>
      </c>
      <c r="E713" s="588">
        <v>130920.08</v>
      </c>
      <c r="F713" s="565" t="s">
        <v>4640</v>
      </c>
      <c r="G713" s="565" t="s">
        <v>19</v>
      </c>
      <c r="H713" s="565" t="s">
        <v>124</v>
      </c>
      <c r="I713" s="565" t="s">
        <v>404</v>
      </c>
      <c r="J713" s="575">
        <v>44252</v>
      </c>
      <c r="K713" s="565" t="s">
        <v>3876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6700</v>
      </c>
      <c r="C714" s="405" t="s">
        <v>34</v>
      </c>
      <c r="D714" s="565" t="s">
        <v>6407</v>
      </c>
      <c r="E714" s="588">
        <v>98719.08</v>
      </c>
      <c r="F714" s="565" t="s">
        <v>4071</v>
      </c>
      <c r="G714" s="565" t="s">
        <v>2998</v>
      </c>
      <c r="H714" s="565" t="s">
        <v>38</v>
      </c>
      <c r="I714" s="565" t="s">
        <v>2998</v>
      </c>
      <c r="J714" s="575">
        <v>44390</v>
      </c>
      <c r="K714" s="565" t="s">
        <v>3862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6535</v>
      </c>
      <c r="C715" s="405" t="s">
        <v>2996</v>
      </c>
      <c r="D715" s="565" t="s">
        <v>6411</v>
      </c>
      <c r="E715" s="588">
        <v>59000</v>
      </c>
      <c r="F715" s="565" t="s">
        <v>2374</v>
      </c>
      <c r="G715" s="575" t="s">
        <v>19</v>
      </c>
      <c r="H715" s="575" t="s">
        <v>20</v>
      </c>
      <c r="I715" s="575" t="s">
        <v>290</v>
      </c>
      <c r="J715" s="575">
        <v>44280</v>
      </c>
      <c r="K715" s="575" t="s">
        <v>3862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6701</v>
      </c>
      <c r="C716" s="405" t="s">
        <v>2996</v>
      </c>
      <c r="D716" s="565" t="s">
        <v>1002</v>
      </c>
      <c r="E716" s="588">
        <v>95072.23</v>
      </c>
      <c r="F716" s="565" t="s">
        <v>3011</v>
      </c>
      <c r="G716" s="575" t="s">
        <v>2998</v>
      </c>
      <c r="H716" s="575" t="s">
        <v>38</v>
      </c>
      <c r="I716" s="575" t="s">
        <v>3005</v>
      </c>
      <c r="J716" s="575">
        <v>43780</v>
      </c>
      <c r="K716" s="575" t="s">
        <v>3872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6646</v>
      </c>
      <c r="C717" s="405" t="s">
        <v>2996</v>
      </c>
      <c r="D717" s="565" t="s">
        <v>1002</v>
      </c>
      <c r="E717" s="588">
        <v>287057.81</v>
      </c>
      <c r="F717" s="565" t="s">
        <v>3159</v>
      </c>
      <c r="G717" s="575" t="s">
        <v>19</v>
      </c>
      <c r="H717" s="575" t="s">
        <v>20</v>
      </c>
      <c r="I717" s="575" t="s">
        <v>339</v>
      </c>
      <c r="J717" s="575">
        <v>44393</v>
      </c>
      <c r="K717" s="575" t="s">
        <v>4399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6702</v>
      </c>
      <c r="C718" s="405" t="s">
        <v>34</v>
      </c>
      <c r="D718" s="565" t="s">
        <v>6411</v>
      </c>
      <c r="E718" s="588">
        <v>15000</v>
      </c>
      <c r="F718" s="565" t="s">
        <v>2529</v>
      </c>
      <c r="G718" s="565" t="s">
        <v>19</v>
      </c>
      <c r="H718" s="565" t="s">
        <v>38</v>
      </c>
      <c r="I718" s="565" t="s">
        <v>3146</v>
      </c>
      <c r="J718" s="575">
        <v>44293</v>
      </c>
      <c r="K718" s="565" t="s">
        <v>3856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6598</v>
      </c>
      <c r="C719" s="405" t="s">
        <v>2996</v>
      </c>
      <c r="D719" s="565" t="s">
        <v>6411</v>
      </c>
      <c r="E719" s="588">
        <v>200000</v>
      </c>
      <c r="F719" s="565" t="s">
        <v>3205</v>
      </c>
      <c r="G719" s="575" t="s">
        <v>19</v>
      </c>
      <c r="H719" s="575" t="s">
        <v>20</v>
      </c>
      <c r="I719" s="575" t="s">
        <v>339</v>
      </c>
      <c r="J719" s="575">
        <v>44291</v>
      </c>
      <c r="K719" s="575" t="s">
        <v>3862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6574</v>
      </c>
      <c r="C720" s="405" t="s">
        <v>2996</v>
      </c>
      <c r="D720" s="565" t="s">
        <v>6411</v>
      </c>
      <c r="E720" s="588">
        <v>150000</v>
      </c>
      <c r="F720" s="565" t="s">
        <v>3008</v>
      </c>
      <c r="G720" s="575" t="s">
        <v>19</v>
      </c>
      <c r="H720" s="575" t="s">
        <v>20</v>
      </c>
      <c r="I720" s="575" t="s">
        <v>339</v>
      </c>
      <c r="J720" s="575">
        <v>44321</v>
      </c>
      <c r="K720" s="575" t="s">
        <v>3872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6703</v>
      </c>
      <c r="C721" s="405" t="s">
        <v>2996</v>
      </c>
      <c r="D721" s="565" t="s">
        <v>6411</v>
      </c>
      <c r="E721" s="588">
        <v>500000</v>
      </c>
      <c r="F721" s="565" t="s">
        <v>3467</v>
      </c>
      <c r="G721" s="575" t="s">
        <v>19</v>
      </c>
      <c r="H721" s="575" t="s">
        <v>20</v>
      </c>
      <c r="I721" s="575" t="s">
        <v>339</v>
      </c>
      <c r="J721" s="575">
        <v>44280</v>
      </c>
      <c r="K721" s="575" t="s">
        <v>3862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6529</v>
      </c>
      <c r="C722" s="405" t="s">
        <v>2996</v>
      </c>
      <c r="D722" s="565" t="s">
        <v>6411</v>
      </c>
      <c r="E722" s="588">
        <v>50000</v>
      </c>
      <c r="F722" s="565" t="s">
        <v>3520</v>
      </c>
      <c r="G722" s="575" t="s">
        <v>19</v>
      </c>
      <c r="H722" s="575" t="s">
        <v>20</v>
      </c>
      <c r="I722" s="575" t="s">
        <v>339</v>
      </c>
      <c r="J722" s="575">
        <v>44279</v>
      </c>
      <c r="K722" s="575" t="s">
        <v>3862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6479</v>
      </c>
      <c r="C723" s="405" t="s">
        <v>2996</v>
      </c>
      <c r="D723" s="565" t="s">
        <v>6411</v>
      </c>
      <c r="E723" s="588">
        <v>10000</v>
      </c>
      <c r="F723" s="565" t="s">
        <v>3330</v>
      </c>
      <c r="G723" s="575" t="s">
        <v>19</v>
      </c>
      <c r="H723" s="575" t="s">
        <v>20</v>
      </c>
      <c r="I723" s="575" t="s">
        <v>290</v>
      </c>
      <c r="J723" s="575">
        <v>44295</v>
      </c>
      <c r="K723" s="575" t="s">
        <v>3869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6620</v>
      </c>
      <c r="C724" s="405" t="s">
        <v>2996</v>
      </c>
      <c r="D724" s="565" t="s">
        <v>6411</v>
      </c>
      <c r="E724" s="588">
        <v>20000</v>
      </c>
      <c r="F724" s="565" t="s">
        <v>3573</v>
      </c>
      <c r="G724" s="575" t="s">
        <v>19</v>
      </c>
      <c r="H724" s="575" t="s">
        <v>20</v>
      </c>
      <c r="I724" s="575" t="s">
        <v>290</v>
      </c>
      <c r="J724" s="575">
        <v>44263</v>
      </c>
      <c r="K724" s="575" t="s">
        <v>3872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6545</v>
      </c>
      <c r="C725" s="405" t="s">
        <v>2996</v>
      </c>
      <c r="D725" s="565" t="s">
        <v>6411</v>
      </c>
      <c r="E725" s="588">
        <v>12000</v>
      </c>
      <c r="F725" s="565" t="s">
        <v>3538</v>
      </c>
      <c r="G725" s="575" t="s">
        <v>19</v>
      </c>
      <c r="H725" s="575" t="s">
        <v>20</v>
      </c>
      <c r="I725" s="575" t="s">
        <v>339</v>
      </c>
      <c r="J725" s="575">
        <v>44319</v>
      </c>
      <c r="K725" s="575" t="s">
        <v>3862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6478</v>
      </c>
      <c r="C726" s="405" t="s">
        <v>2996</v>
      </c>
      <c r="D726" s="565" t="s">
        <v>6411</v>
      </c>
      <c r="E726" s="588">
        <v>40000</v>
      </c>
      <c r="F726" s="565" t="s">
        <v>927</v>
      </c>
      <c r="G726" s="575" t="s">
        <v>19</v>
      </c>
      <c r="H726" s="575" t="s">
        <v>20</v>
      </c>
      <c r="I726" s="575" t="s">
        <v>290</v>
      </c>
      <c r="J726" s="575">
        <v>44321</v>
      </c>
      <c r="K726" s="575" t="s">
        <v>3862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6512</v>
      </c>
      <c r="C727" s="405" t="s">
        <v>34</v>
      </c>
      <c r="D727" s="565" t="s">
        <v>6411</v>
      </c>
      <c r="E727" s="588">
        <v>5800</v>
      </c>
      <c r="F727" s="565" t="s">
        <v>5154</v>
      </c>
      <c r="G727" s="565" t="s">
        <v>110</v>
      </c>
      <c r="H727" s="565" t="s">
        <v>38</v>
      </c>
      <c r="I727" s="565" t="s">
        <v>4539</v>
      </c>
      <c r="J727" s="575">
        <v>44180</v>
      </c>
      <c r="K727" s="565" t="s">
        <v>3862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6587</v>
      </c>
      <c r="C728" s="405" t="s">
        <v>34</v>
      </c>
      <c r="D728" s="565" t="s">
        <v>6411</v>
      </c>
      <c r="E728" s="588">
        <v>200000</v>
      </c>
      <c r="F728" s="558" t="s">
        <v>4100</v>
      </c>
      <c r="G728" s="557" t="s">
        <v>2998</v>
      </c>
      <c r="H728" s="618" t="s">
        <v>38</v>
      </c>
      <c r="I728" s="618" t="s">
        <v>2998</v>
      </c>
      <c r="J728" s="619">
        <v>44235</v>
      </c>
      <c r="K728" s="558" t="s">
        <v>3862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6592</v>
      </c>
      <c r="C729" s="405" t="s">
        <v>2996</v>
      </c>
      <c r="D729" s="565" t="s">
        <v>6411</v>
      </c>
      <c r="E729" s="588">
        <v>500</v>
      </c>
      <c r="F729" s="565" t="s">
        <v>152</v>
      </c>
      <c r="G729" s="575" t="s">
        <v>19</v>
      </c>
      <c r="H729" s="575" t="s">
        <v>20</v>
      </c>
      <c r="I729" s="575" t="s">
        <v>290</v>
      </c>
      <c r="J729" s="575">
        <v>44263</v>
      </c>
      <c r="K729" s="575" t="s">
        <v>3862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6543</v>
      </c>
      <c r="C730" s="405" t="s">
        <v>2996</v>
      </c>
      <c r="D730" s="565" t="s">
        <v>6411</v>
      </c>
      <c r="E730" s="588">
        <v>10000</v>
      </c>
      <c r="F730" s="565" t="s">
        <v>3405</v>
      </c>
      <c r="G730" s="575" t="s">
        <v>19</v>
      </c>
      <c r="H730" s="575" t="s">
        <v>20</v>
      </c>
      <c r="I730" s="575" t="s">
        <v>339</v>
      </c>
      <c r="J730" s="575">
        <v>44322</v>
      </c>
      <c r="K730" s="575" t="s">
        <v>3862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6417</v>
      </c>
      <c r="C731" s="405" t="s">
        <v>2996</v>
      </c>
      <c r="D731" s="565" t="s">
        <v>6411</v>
      </c>
      <c r="E731" s="588">
        <v>25000</v>
      </c>
      <c r="F731" s="565" t="s">
        <v>3264</v>
      </c>
      <c r="G731" s="575" t="s">
        <v>2998</v>
      </c>
      <c r="H731" s="575" t="s">
        <v>38</v>
      </c>
      <c r="I731" s="575" t="s">
        <v>2999</v>
      </c>
      <c r="J731" s="575">
        <v>43703</v>
      </c>
      <c r="K731" s="575" t="s">
        <v>4255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6432</v>
      </c>
      <c r="C732" s="405" t="s">
        <v>2996</v>
      </c>
      <c r="D732" s="565" t="s">
        <v>6411</v>
      </c>
      <c r="E732" s="588">
        <v>6000</v>
      </c>
      <c r="F732" s="565" t="s">
        <v>3580</v>
      </c>
      <c r="G732" s="575" t="s">
        <v>2998</v>
      </c>
      <c r="H732" s="575" t="s">
        <v>38</v>
      </c>
      <c r="I732" s="575" t="s">
        <v>2999</v>
      </c>
      <c r="J732" s="575">
        <v>43717</v>
      </c>
      <c r="K732" s="575" t="s">
        <v>4255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6419</v>
      </c>
      <c r="C733" s="405" t="s">
        <v>2996</v>
      </c>
      <c r="D733" s="565" t="s">
        <v>6411</v>
      </c>
      <c r="E733" s="588">
        <v>12000</v>
      </c>
      <c r="F733" s="565" t="s">
        <v>3301</v>
      </c>
      <c r="G733" s="575" t="s">
        <v>2998</v>
      </c>
      <c r="H733" s="575" t="s">
        <v>38</v>
      </c>
      <c r="I733" s="575" t="s">
        <v>2999</v>
      </c>
      <c r="J733" s="575">
        <v>43605</v>
      </c>
      <c r="K733" s="575" t="s">
        <v>3872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6435</v>
      </c>
      <c r="C734" s="405" t="s">
        <v>2996</v>
      </c>
      <c r="D734" s="565" t="s">
        <v>6411</v>
      </c>
      <c r="E734" s="588">
        <v>100000</v>
      </c>
      <c r="F734" s="565" t="s">
        <v>3060</v>
      </c>
      <c r="G734" s="575" t="s">
        <v>2998</v>
      </c>
      <c r="H734" s="575" t="s">
        <v>38</v>
      </c>
      <c r="I734" s="575" t="s">
        <v>2999</v>
      </c>
      <c r="J734" s="575">
        <v>43867</v>
      </c>
      <c r="K734" s="575" t="s">
        <v>3862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6620</v>
      </c>
      <c r="C735" s="405" t="s">
        <v>2996</v>
      </c>
      <c r="D735" s="565" t="s">
        <v>6411</v>
      </c>
      <c r="E735" s="588">
        <v>20000</v>
      </c>
      <c r="F735" s="565" t="s">
        <v>3573</v>
      </c>
      <c r="G735" s="575" t="s">
        <v>19</v>
      </c>
      <c r="H735" s="575" t="s">
        <v>20</v>
      </c>
      <c r="I735" s="575" t="s">
        <v>290</v>
      </c>
      <c r="J735" s="575">
        <v>44263</v>
      </c>
      <c r="K735" s="575" t="s">
        <v>3872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6433</v>
      </c>
      <c r="C736" s="405" t="s">
        <v>2996</v>
      </c>
      <c r="D736" s="565" t="s">
        <v>6411</v>
      </c>
      <c r="E736" s="588">
        <v>4000</v>
      </c>
      <c r="F736" s="565" t="s">
        <v>3518</v>
      </c>
      <c r="G736" s="575" t="s">
        <v>2998</v>
      </c>
      <c r="H736" s="575" t="s">
        <v>38</v>
      </c>
      <c r="I736" s="575" t="s">
        <v>2999</v>
      </c>
      <c r="J736" s="575">
        <v>43894</v>
      </c>
      <c r="K736" s="575" t="s">
        <v>3872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6591</v>
      </c>
      <c r="C737" s="405" t="s">
        <v>34</v>
      </c>
      <c r="D737" s="565" t="s">
        <v>6407</v>
      </c>
      <c r="E737" s="588">
        <v>165996.78</v>
      </c>
      <c r="F737" s="565" t="s">
        <v>4792</v>
      </c>
      <c r="G737" s="565" t="s">
        <v>110</v>
      </c>
      <c r="H737" s="565" t="s">
        <v>38</v>
      </c>
      <c r="I737" s="603" t="s">
        <v>4793</v>
      </c>
      <c r="J737" s="575">
        <v>44130</v>
      </c>
      <c r="K737" s="581" t="s">
        <v>3862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6666</v>
      </c>
      <c r="C738" s="405" t="s">
        <v>34</v>
      </c>
      <c r="D738" s="565" t="s">
        <v>6407</v>
      </c>
      <c r="E738" s="588">
        <v>2049.5500000000002</v>
      </c>
      <c r="F738" s="565" t="s">
        <v>4327</v>
      </c>
      <c r="G738" s="565" t="s">
        <v>110</v>
      </c>
      <c r="H738" s="565" t="s">
        <v>38</v>
      </c>
      <c r="I738" s="565" t="s">
        <v>3920</v>
      </c>
      <c r="J738" s="575">
        <v>44075</v>
      </c>
      <c r="K738" s="565" t="s">
        <v>3856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34</v>
      </c>
      <c r="D739" s="565" t="s">
        <v>6411</v>
      </c>
      <c r="E739" s="588">
        <v>24469.7</v>
      </c>
      <c r="F739" s="565" t="s">
        <v>4844</v>
      </c>
      <c r="G739" s="575" t="s">
        <v>19</v>
      </c>
      <c r="H739" s="575" t="s">
        <v>124</v>
      </c>
      <c r="I739" s="575" t="s">
        <v>4201</v>
      </c>
      <c r="J739" s="575">
        <v>44487</v>
      </c>
      <c r="K739" s="575" t="s">
        <v>3862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6544</v>
      </c>
      <c r="C740" s="405" t="s">
        <v>2996</v>
      </c>
      <c r="D740" s="565" t="s">
        <v>6411</v>
      </c>
      <c r="E740" s="588">
        <v>10000</v>
      </c>
      <c r="F740" s="565" t="s">
        <v>3311</v>
      </c>
      <c r="G740" s="575" t="s">
        <v>19</v>
      </c>
      <c r="H740" s="575" t="s">
        <v>20</v>
      </c>
      <c r="I740" s="575" t="s">
        <v>3045</v>
      </c>
      <c r="J740" s="575">
        <v>44266</v>
      </c>
      <c r="K740" s="575" t="s">
        <v>3872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6680</v>
      </c>
      <c r="C741" s="405" t="s">
        <v>34</v>
      </c>
      <c r="D741" s="565" t="s">
        <v>6407</v>
      </c>
      <c r="E741" s="588">
        <v>79069.899999999994</v>
      </c>
      <c r="F741" s="565" t="s">
        <v>3485</v>
      </c>
      <c r="G741" s="565" t="s">
        <v>2998</v>
      </c>
      <c r="H741" s="565" t="s">
        <v>38</v>
      </c>
      <c r="I741" s="565" t="s">
        <v>2998</v>
      </c>
      <c r="J741" s="575">
        <v>44151</v>
      </c>
      <c r="K741" s="565" t="s">
        <v>3862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6704</v>
      </c>
      <c r="C742" s="405" t="s">
        <v>2996</v>
      </c>
      <c r="D742" s="565" t="s">
        <v>6411</v>
      </c>
      <c r="E742" s="588">
        <v>104000</v>
      </c>
      <c r="F742" s="565" t="s">
        <v>3332</v>
      </c>
      <c r="G742" s="575" t="s">
        <v>19</v>
      </c>
      <c r="H742" s="575" t="s">
        <v>20</v>
      </c>
      <c r="I742" s="575" t="s">
        <v>290</v>
      </c>
      <c r="J742" s="575">
        <v>44263</v>
      </c>
      <c r="K742" s="575" t="s">
        <v>3862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6705</v>
      </c>
      <c r="C743" s="405" t="s">
        <v>34</v>
      </c>
      <c r="D743" s="565" t="s">
        <v>1002</v>
      </c>
      <c r="E743" s="588">
        <v>47268.23</v>
      </c>
      <c r="F743" s="565" t="s">
        <v>4874</v>
      </c>
      <c r="G743" s="565" t="s">
        <v>2998</v>
      </c>
      <c r="H743" s="565" t="s">
        <v>38</v>
      </c>
      <c r="I743" s="565" t="s">
        <v>2998</v>
      </c>
      <c r="J743" s="575">
        <v>44734</v>
      </c>
      <c r="K743" s="565" t="s">
        <v>3862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6491</v>
      </c>
      <c r="C744" s="405" t="s">
        <v>34</v>
      </c>
      <c r="D744" s="565" t="s">
        <v>6411</v>
      </c>
      <c r="E744" s="588">
        <v>5000</v>
      </c>
      <c r="F744" s="565" t="s">
        <v>3924</v>
      </c>
      <c r="G744" s="565" t="s">
        <v>2998</v>
      </c>
      <c r="H744" s="565" t="s">
        <v>38</v>
      </c>
      <c r="I744" s="565" t="s">
        <v>2998</v>
      </c>
      <c r="J744" s="575">
        <v>44180</v>
      </c>
      <c r="K744" s="565" t="s">
        <v>3862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6479</v>
      </c>
      <c r="C745" s="405" t="s">
        <v>2996</v>
      </c>
      <c r="D745" s="565" t="s">
        <v>6411</v>
      </c>
      <c r="E745" s="588">
        <v>5000</v>
      </c>
      <c r="F745" s="565" t="s">
        <v>3330</v>
      </c>
      <c r="G745" s="575" t="s">
        <v>19</v>
      </c>
      <c r="H745" s="575" t="s">
        <v>20</v>
      </c>
      <c r="I745" s="575" t="s">
        <v>290</v>
      </c>
      <c r="J745" s="575">
        <v>44295</v>
      </c>
      <c r="K745" s="575" t="s">
        <v>3869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6482</v>
      </c>
      <c r="C746" s="405" t="s">
        <v>34</v>
      </c>
      <c r="D746" s="565" t="s">
        <v>6411</v>
      </c>
      <c r="E746" s="588">
        <v>5000</v>
      </c>
      <c r="F746" s="565" t="s">
        <v>6706</v>
      </c>
      <c r="G746" s="557" t="s">
        <v>110</v>
      </c>
      <c r="H746" s="618" t="s">
        <v>38</v>
      </c>
      <c r="I746" s="618" t="s">
        <v>3929</v>
      </c>
      <c r="J746" s="619">
        <v>44263</v>
      </c>
      <c r="K746" s="565" t="s">
        <v>3862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6707</v>
      </c>
      <c r="C747" s="405" t="s">
        <v>34</v>
      </c>
      <c r="D747" s="565" t="s">
        <v>6407</v>
      </c>
      <c r="E747" s="588">
        <v>110068.61</v>
      </c>
      <c r="F747" s="565" t="s">
        <v>4976</v>
      </c>
      <c r="G747" s="565" t="s">
        <v>19</v>
      </c>
      <c r="H747" s="565" t="s">
        <v>124</v>
      </c>
      <c r="I747" s="565" t="s">
        <v>404</v>
      </c>
      <c r="J747" s="575">
        <v>44369</v>
      </c>
      <c r="K747" s="565" t="s">
        <v>3876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6708</v>
      </c>
      <c r="C748" s="405" t="s">
        <v>2996</v>
      </c>
      <c r="D748" s="565" t="s">
        <v>6411</v>
      </c>
      <c r="E748" s="588">
        <v>114749.72</v>
      </c>
      <c r="F748" s="565" t="s">
        <v>3352</v>
      </c>
      <c r="G748" s="575" t="s">
        <v>19</v>
      </c>
      <c r="H748" s="575" t="s">
        <v>20</v>
      </c>
      <c r="I748" s="575" t="s">
        <v>339</v>
      </c>
      <c r="J748" s="575">
        <v>44321</v>
      </c>
      <c r="K748" s="575" t="s">
        <v>3856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6529</v>
      </c>
      <c r="C749" s="405" t="s">
        <v>2996</v>
      </c>
      <c r="D749" s="565" t="s">
        <v>6411</v>
      </c>
      <c r="E749" s="588">
        <v>30000</v>
      </c>
      <c r="F749" s="565" t="s">
        <v>3520</v>
      </c>
      <c r="G749" s="575" t="s">
        <v>19</v>
      </c>
      <c r="H749" s="575" t="s">
        <v>20</v>
      </c>
      <c r="I749" s="575" t="s">
        <v>339</v>
      </c>
      <c r="J749" s="575">
        <v>44279</v>
      </c>
      <c r="K749" s="575" t="s">
        <v>3862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6421</v>
      </c>
      <c r="C750" s="405" t="s">
        <v>2996</v>
      </c>
      <c r="D750" s="565" t="s">
        <v>6407</v>
      </c>
      <c r="E750" s="588">
        <v>240263.39</v>
      </c>
      <c r="F750" s="565" t="s">
        <v>3141</v>
      </c>
      <c r="G750" s="575" t="s">
        <v>2998</v>
      </c>
      <c r="H750" s="575" t="s">
        <v>38</v>
      </c>
      <c r="I750" s="575" t="s">
        <v>2999</v>
      </c>
      <c r="J750" s="575">
        <v>43822</v>
      </c>
      <c r="K750" s="575" t="s">
        <v>3872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6419</v>
      </c>
      <c r="C751" s="405" t="s">
        <v>2996</v>
      </c>
      <c r="D751" s="565" t="s">
        <v>6411</v>
      </c>
      <c r="E751" s="588">
        <v>5000</v>
      </c>
      <c r="F751" s="565" t="s">
        <v>3301</v>
      </c>
      <c r="G751" s="575" t="s">
        <v>2998</v>
      </c>
      <c r="H751" s="575" t="s">
        <v>38</v>
      </c>
      <c r="I751" s="575" t="s">
        <v>2999</v>
      </c>
      <c r="J751" s="575">
        <v>43605</v>
      </c>
      <c r="K751" s="575" t="s">
        <v>3872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6563</v>
      </c>
      <c r="C752" s="405" t="s">
        <v>2996</v>
      </c>
      <c r="D752" s="565" t="s">
        <v>6411</v>
      </c>
      <c r="E752" s="588">
        <v>5000</v>
      </c>
      <c r="F752" s="565" t="s">
        <v>72</v>
      </c>
      <c r="G752" s="575" t="s">
        <v>19</v>
      </c>
      <c r="H752" s="575" t="s">
        <v>20</v>
      </c>
      <c r="I752" s="575" t="s">
        <v>290</v>
      </c>
      <c r="J752" s="575">
        <v>44280</v>
      </c>
      <c r="K752" s="575" t="s">
        <v>3869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6435</v>
      </c>
      <c r="C753" s="405" t="s">
        <v>2996</v>
      </c>
      <c r="D753" s="565" t="s">
        <v>6407</v>
      </c>
      <c r="E753" s="588">
        <v>840387.52</v>
      </c>
      <c r="F753" s="565" t="s">
        <v>3060</v>
      </c>
      <c r="G753" s="575" t="s">
        <v>2998</v>
      </c>
      <c r="H753" s="575" t="s">
        <v>38</v>
      </c>
      <c r="I753" s="575" t="s">
        <v>2999</v>
      </c>
      <c r="J753" s="575">
        <v>43867</v>
      </c>
      <c r="K753" s="575" t="s">
        <v>3862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6589</v>
      </c>
      <c r="C754" s="405" t="s">
        <v>2996</v>
      </c>
      <c r="D754" s="565" t="s">
        <v>6411</v>
      </c>
      <c r="E754" s="588">
        <v>40000</v>
      </c>
      <c r="F754" s="565" t="s">
        <v>818</v>
      </c>
      <c r="G754" s="575" t="s">
        <v>19</v>
      </c>
      <c r="H754" s="575" t="s">
        <v>20</v>
      </c>
      <c r="I754" s="575" t="s">
        <v>290</v>
      </c>
      <c r="J754" s="575">
        <v>44280</v>
      </c>
      <c r="K754" s="575" t="s">
        <v>3862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6709</v>
      </c>
      <c r="C755" s="405" t="s">
        <v>34</v>
      </c>
      <c r="D755" s="565" t="s">
        <v>1002</v>
      </c>
      <c r="E755" s="588">
        <v>368899.52</v>
      </c>
      <c r="F755" s="565" t="s">
        <v>4885</v>
      </c>
      <c r="G755" s="565" t="s">
        <v>19</v>
      </c>
      <c r="H755" s="565" t="s">
        <v>124</v>
      </c>
      <c r="I755" s="565" t="s">
        <v>404</v>
      </c>
      <c r="J755" s="575">
        <v>44251</v>
      </c>
      <c r="K755" s="565" t="s">
        <v>3862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6620</v>
      </c>
      <c r="C756" s="405" t="s">
        <v>2996</v>
      </c>
      <c r="D756" s="565" t="s">
        <v>6411</v>
      </c>
      <c r="E756" s="588">
        <v>30000</v>
      </c>
      <c r="F756" s="565" t="s">
        <v>3573</v>
      </c>
      <c r="G756" s="575" t="s">
        <v>19</v>
      </c>
      <c r="H756" s="575" t="s">
        <v>20</v>
      </c>
      <c r="I756" s="575" t="s">
        <v>290</v>
      </c>
      <c r="J756" s="575">
        <v>44263</v>
      </c>
      <c r="K756" s="575" t="s">
        <v>3872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6679</v>
      </c>
      <c r="C757" s="405" t="s">
        <v>2996</v>
      </c>
      <c r="D757" s="565" t="s">
        <v>6411</v>
      </c>
      <c r="E757" s="588">
        <v>40000</v>
      </c>
      <c r="F757" s="565" t="s">
        <v>3412</v>
      </c>
      <c r="G757" s="575" t="s">
        <v>19</v>
      </c>
      <c r="H757" s="575" t="s">
        <v>20</v>
      </c>
      <c r="I757" s="575" t="s">
        <v>290</v>
      </c>
      <c r="J757" s="575">
        <v>44323</v>
      </c>
      <c r="K757" s="575" t="s">
        <v>3909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6621</v>
      </c>
      <c r="C758" s="405" t="s">
        <v>2996</v>
      </c>
      <c r="D758" s="565" t="s">
        <v>6411</v>
      </c>
      <c r="E758" s="588">
        <v>100000</v>
      </c>
      <c r="F758" s="565" t="s">
        <v>76</v>
      </c>
      <c r="G758" s="575" t="s">
        <v>19</v>
      </c>
      <c r="H758" s="575" t="s">
        <v>20</v>
      </c>
      <c r="I758" s="575" t="s">
        <v>290</v>
      </c>
      <c r="J758" s="575">
        <v>44266</v>
      </c>
      <c r="K758" s="575" t="s">
        <v>3856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6419</v>
      </c>
      <c r="C759" s="405" t="s">
        <v>2996</v>
      </c>
      <c r="D759" s="565" t="s">
        <v>6411</v>
      </c>
      <c r="E759" s="588">
        <v>14000</v>
      </c>
      <c r="F759" s="565" t="s">
        <v>3301</v>
      </c>
      <c r="G759" s="575" t="s">
        <v>2998</v>
      </c>
      <c r="H759" s="575" t="s">
        <v>38</v>
      </c>
      <c r="I759" s="575" t="s">
        <v>2999</v>
      </c>
      <c r="J759" s="575">
        <v>43605</v>
      </c>
      <c r="K759" s="575" t="s">
        <v>3872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6432</v>
      </c>
      <c r="C760" s="405" t="s">
        <v>2996</v>
      </c>
      <c r="D760" s="565" t="s">
        <v>6411</v>
      </c>
      <c r="E760" s="588">
        <v>5000</v>
      </c>
      <c r="F760" s="565" t="s">
        <v>3580</v>
      </c>
      <c r="G760" s="575" t="s">
        <v>2998</v>
      </c>
      <c r="H760" s="575" t="s">
        <v>38</v>
      </c>
      <c r="I760" s="575" t="s">
        <v>2999</v>
      </c>
      <c r="J760" s="575">
        <v>43717</v>
      </c>
      <c r="K760" s="575" t="s">
        <v>4255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6710</v>
      </c>
      <c r="C761" s="405" t="s">
        <v>34</v>
      </c>
      <c r="D761" s="565" t="s">
        <v>6407</v>
      </c>
      <c r="E761" s="588">
        <v>97410.240000000005</v>
      </c>
      <c r="F761" s="565" t="s">
        <v>6711</v>
      </c>
      <c r="G761" s="565" t="s">
        <v>19</v>
      </c>
      <c r="H761" s="565" t="s">
        <v>38</v>
      </c>
      <c r="I761" s="565" t="s">
        <v>3752</v>
      </c>
      <c r="J761" s="575">
        <v>44354</v>
      </c>
      <c r="K761" s="565" t="s">
        <v>3876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6620</v>
      </c>
      <c r="C762" s="405" t="s">
        <v>2996</v>
      </c>
      <c r="D762" s="565" t="s">
        <v>6411</v>
      </c>
      <c r="E762" s="588" t="s">
        <v>6712</v>
      </c>
      <c r="F762" s="565" t="s">
        <v>3573</v>
      </c>
      <c r="G762" s="575" t="s">
        <v>19</v>
      </c>
      <c r="H762" s="575" t="s">
        <v>20</v>
      </c>
      <c r="I762" s="575" t="s">
        <v>290</v>
      </c>
      <c r="J762" s="575">
        <v>44263</v>
      </c>
      <c r="K762" s="575" t="s">
        <v>3872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6713</v>
      </c>
      <c r="C763" s="405" t="s">
        <v>2996</v>
      </c>
      <c r="D763" s="565" t="s">
        <v>1002</v>
      </c>
      <c r="E763" s="589">
        <v>648751.76</v>
      </c>
      <c r="F763" s="565" t="s">
        <v>3224</v>
      </c>
      <c r="G763" s="575" t="s">
        <v>19</v>
      </c>
      <c r="H763" s="575" t="s">
        <v>20</v>
      </c>
      <c r="I763" s="575" t="s">
        <v>290</v>
      </c>
      <c r="J763" s="575">
        <v>44280</v>
      </c>
      <c r="K763" s="575" t="s">
        <v>3856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6714</v>
      </c>
      <c r="C764" s="405" t="s">
        <v>2996</v>
      </c>
      <c r="D764" s="565" t="s">
        <v>1002</v>
      </c>
      <c r="E764" s="608">
        <v>146875.19</v>
      </c>
      <c r="F764" s="565" t="s">
        <v>3594</v>
      </c>
      <c r="G764" s="575" t="s">
        <v>19</v>
      </c>
      <c r="H764" s="575" t="s">
        <v>20</v>
      </c>
      <c r="I764" s="575" t="s">
        <v>339</v>
      </c>
      <c r="J764" s="575">
        <v>44340</v>
      </c>
      <c r="K764" s="575" t="s">
        <v>3872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6598</v>
      </c>
      <c r="C765" s="405" t="s">
        <v>2996</v>
      </c>
      <c r="D765" s="565" t="s">
        <v>6411</v>
      </c>
      <c r="E765" s="588" t="s">
        <v>6715</v>
      </c>
      <c r="F765" s="565" t="s">
        <v>3205</v>
      </c>
      <c r="G765" s="575" t="s">
        <v>19</v>
      </c>
      <c r="H765" s="575" t="s">
        <v>20</v>
      </c>
      <c r="I765" s="575" t="s">
        <v>339</v>
      </c>
      <c r="J765" s="575">
        <v>44291</v>
      </c>
      <c r="K765" s="575" t="s">
        <v>3862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6574</v>
      </c>
      <c r="C766" s="405" t="s">
        <v>2996</v>
      </c>
      <c r="D766" s="565" t="s">
        <v>6411</v>
      </c>
      <c r="E766" s="588" t="s">
        <v>6716</v>
      </c>
      <c r="F766" s="565" t="s">
        <v>3008</v>
      </c>
      <c r="G766" s="575" t="s">
        <v>19</v>
      </c>
      <c r="H766" s="575" t="s">
        <v>20</v>
      </c>
      <c r="I766" s="575" t="s">
        <v>339</v>
      </c>
      <c r="J766" s="575">
        <v>44321</v>
      </c>
      <c r="K766" s="575" t="s">
        <v>3872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6717</v>
      </c>
      <c r="C767" s="405" t="s">
        <v>2996</v>
      </c>
      <c r="D767" s="565" t="s">
        <v>6411</v>
      </c>
      <c r="E767" s="588" t="s">
        <v>6718</v>
      </c>
      <c r="F767" s="565" t="s">
        <v>3219</v>
      </c>
      <c r="G767" s="575" t="s">
        <v>19</v>
      </c>
      <c r="H767" s="575" t="s">
        <v>20</v>
      </c>
      <c r="I767" s="575" t="s">
        <v>339</v>
      </c>
      <c r="J767" s="575">
        <v>44280</v>
      </c>
      <c r="K767" s="575" t="s">
        <v>3856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3756</v>
      </c>
      <c r="C768" s="405" t="s">
        <v>142</v>
      </c>
      <c r="D768" s="565" t="s">
        <v>6407</v>
      </c>
      <c r="E768" s="588">
        <v>151280.20000000001</v>
      </c>
      <c r="F768" s="565" t="s">
        <v>3755</v>
      </c>
      <c r="G768" s="575" t="s">
        <v>19</v>
      </c>
      <c r="H768" s="575" t="s">
        <v>38</v>
      </c>
      <c r="I768" s="575" t="s">
        <v>3722</v>
      </c>
      <c r="J768" s="575">
        <v>43731</v>
      </c>
      <c r="K768" s="575" t="s">
        <v>3856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6620</v>
      </c>
      <c r="C769" s="405" t="s">
        <v>2996</v>
      </c>
      <c r="D769" s="565" t="s">
        <v>6411</v>
      </c>
      <c r="E769" s="588" t="s">
        <v>6719</v>
      </c>
      <c r="F769" s="565" t="s">
        <v>3573</v>
      </c>
      <c r="G769" s="575" t="s">
        <v>19</v>
      </c>
      <c r="H769" s="575" t="s">
        <v>20</v>
      </c>
      <c r="I769" s="575" t="s">
        <v>290</v>
      </c>
      <c r="J769" s="575">
        <v>44263</v>
      </c>
      <c r="K769" s="575" t="s">
        <v>3872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3699</v>
      </c>
      <c r="C770" s="405" t="s">
        <v>142</v>
      </c>
      <c r="D770" s="565" t="s">
        <v>6411</v>
      </c>
      <c r="E770" s="588">
        <v>8500</v>
      </c>
      <c r="F770" s="565" t="s">
        <v>3698</v>
      </c>
      <c r="G770" s="575" t="s">
        <v>19</v>
      </c>
      <c r="H770" s="575" t="s">
        <v>38</v>
      </c>
      <c r="I770" s="575" t="s">
        <v>19</v>
      </c>
      <c r="J770" s="575">
        <v>44062</v>
      </c>
      <c r="K770" s="575" t="s">
        <v>3862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6479</v>
      </c>
      <c r="C771" s="405" t="s">
        <v>2996</v>
      </c>
      <c r="D771" s="565" t="s">
        <v>6411</v>
      </c>
      <c r="E771" s="588" t="s">
        <v>6720</v>
      </c>
      <c r="F771" s="565" t="s">
        <v>3330</v>
      </c>
      <c r="G771" s="575" t="s">
        <v>19</v>
      </c>
      <c r="H771" s="575" t="s">
        <v>20</v>
      </c>
      <c r="I771" s="575" t="s">
        <v>290</v>
      </c>
      <c r="J771" s="575">
        <v>44295</v>
      </c>
      <c r="K771" s="575" t="s">
        <v>3869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6545</v>
      </c>
      <c r="C772" s="405" t="s">
        <v>2996</v>
      </c>
      <c r="D772" s="565" t="s">
        <v>6411</v>
      </c>
      <c r="E772" s="588" t="s">
        <v>6720</v>
      </c>
      <c r="F772" s="565" t="s">
        <v>3538</v>
      </c>
      <c r="G772" s="575" t="s">
        <v>19</v>
      </c>
      <c r="H772" s="575" t="s">
        <v>20</v>
      </c>
      <c r="I772" s="575" t="s">
        <v>339</v>
      </c>
      <c r="J772" s="575">
        <v>44319</v>
      </c>
      <c r="K772" s="575" t="s">
        <v>3862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3729</v>
      </c>
      <c r="C773" s="405" t="s">
        <v>142</v>
      </c>
      <c r="D773" s="565" t="s">
        <v>1002</v>
      </c>
      <c r="E773" s="588">
        <v>9354.08</v>
      </c>
      <c r="F773" s="565" t="s">
        <v>3728</v>
      </c>
      <c r="G773" s="575" t="s">
        <v>19</v>
      </c>
      <c r="H773" s="575" t="s">
        <v>38</v>
      </c>
      <c r="I773" s="575" t="s">
        <v>3730</v>
      </c>
      <c r="J773" s="575">
        <v>43718</v>
      </c>
      <c r="K773" s="575" t="s">
        <v>3872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6543</v>
      </c>
      <c r="C774" s="405" t="s">
        <v>2996</v>
      </c>
      <c r="D774" s="565" t="s">
        <v>6411</v>
      </c>
      <c r="E774" s="588">
        <v>3000</v>
      </c>
      <c r="F774" s="565" t="s">
        <v>3405</v>
      </c>
      <c r="G774" s="575" t="s">
        <v>19</v>
      </c>
      <c r="H774" s="575" t="s">
        <v>20</v>
      </c>
      <c r="I774" s="575" t="s">
        <v>339</v>
      </c>
      <c r="J774" s="575">
        <v>44322</v>
      </c>
      <c r="K774" s="575" t="s">
        <v>3862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6721</v>
      </c>
      <c r="C775" s="405" t="s">
        <v>34</v>
      </c>
      <c r="D775" s="565" t="s">
        <v>6407</v>
      </c>
      <c r="E775" s="588">
        <v>659874.72</v>
      </c>
      <c r="F775" s="565" t="s">
        <v>4914</v>
      </c>
      <c r="G775" s="565" t="s">
        <v>110</v>
      </c>
      <c r="H775" s="565" t="s">
        <v>38</v>
      </c>
      <c r="I775" s="565" t="s">
        <v>4040</v>
      </c>
      <c r="J775" s="575">
        <v>44005</v>
      </c>
      <c r="K775" s="565" t="s">
        <v>3856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3768</v>
      </c>
      <c r="C776" s="405" t="s">
        <v>142</v>
      </c>
      <c r="D776" s="565" t="s">
        <v>6407</v>
      </c>
      <c r="E776" s="588">
        <v>147515.9</v>
      </c>
      <c r="F776" s="565" t="s">
        <v>3767</v>
      </c>
      <c r="G776" s="575" t="s">
        <v>19</v>
      </c>
      <c r="H776" s="575" t="s">
        <v>38</v>
      </c>
      <c r="I776" s="575" t="s">
        <v>3146</v>
      </c>
      <c r="J776" s="575">
        <v>43873</v>
      </c>
      <c r="K776" s="575" t="s">
        <v>3856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6525</v>
      </c>
      <c r="C777" s="405" t="s">
        <v>2996</v>
      </c>
      <c r="D777" s="565" t="s">
        <v>6411</v>
      </c>
      <c r="E777" s="588">
        <v>80000</v>
      </c>
      <c r="F777" s="565" t="s">
        <v>3214</v>
      </c>
      <c r="G777" s="575" t="s">
        <v>19</v>
      </c>
      <c r="H777" s="575" t="s">
        <v>20</v>
      </c>
      <c r="I777" s="575" t="s">
        <v>339</v>
      </c>
      <c r="J777" s="575">
        <v>44298</v>
      </c>
      <c r="K777" s="575" t="s">
        <v>3862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6433</v>
      </c>
      <c r="C778" s="405" t="s">
        <v>2996</v>
      </c>
      <c r="D778" s="565" t="s">
        <v>6411</v>
      </c>
      <c r="E778" s="588">
        <v>5000</v>
      </c>
      <c r="F778" s="565" t="s">
        <v>3518</v>
      </c>
      <c r="G778" s="575" t="s">
        <v>2998</v>
      </c>
      <c r="H778" s="575" t="s">
        <v>38</v>
      </c>
      <c r="I778" s="575" t="s">
        <v>2999</v>
      </c>
      <c r="J778" s="575">
        <v>43894</v>
      </c>
      <c r="K778" s="575" t="s">
        <v>3872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6525</v>
      </c>
      <c r="C779" s="405" t="s">
        <v>2996</v>
      </c>
      <c r="D779" s="565" t="s">
        <v>6407</v>
      </c>
      <c r="E779" s="588">
        <v>181959.12</v>
      </c>
      <c r="F779" s="565" t="s">
        <v>3214</v>
      </c>
      <c r="G779" s="575" t="s">
        <v>19</v>
      </c>
      <c r="H779" s="575" t="s">
        <v>20</v>
      </c>
      <c r="I779" s="575" t="s">
        <v>339</v>
      </c>
      <c r="J779" s="575">
        <v>44298</v>
      </c>
      <c r="K779" s="575" t="s">
        <v>3862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6722</v>
      </c>
      <c r="C780" s="405" t="s">
        <v>34</v>
      </c>
      <c r="D780" s="565" t="s">
        <v>6411</v>
      </c>
      <c r="E780" s="588">
        <v>50000</v>
      </c>
      <c r="F780" s="565" t="s">
        <v>4018</v>
      </c>
      <c r="G780" s="565" t="s">
        <v>19</v>
      </c>
      <c r="H780" s="565" t="s">
        <v>38</v>
      </c>
      <c r="I780" s="565" t="s">
        <v>4019</v>
      </c>
      <c r="J780" s="575">
        <v>44061</v>
      </c>
      <c r="K780" s="565" t="s">
        <v>3862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6479</v>
      </c>
      <c r="C781" s="405" t="s">
        <v>2996</v>
      </c>
      <c r="D781" s="565" t="s">
        <v>6411</v>
      </c>
      <c r="E781" s="588">
        <v>10000</v>
      </c>
      <c r="F781" s="565" t="s">
        <v>3330</v>
      </c>
      <c r="G781" s="575" t="s">
        <v>19</v>
      </c>
      <c r="H781" s="575" t="s">
        <v>20</v>
      </c>
      <c r="I781" s="575" t="s">
        <v>290</v>
      </c>
      <c r="J781" s="575">
        <v>44295</v>
      </c>
      <c r="K781" s="575" t="s">
        <v>3869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6723</v>
      </c>
      <c r="C782" s="405" t="s">
        <v>2996</v>
      </c>
      <c r="D782" s="565" t="s">
        <v>6411</v>
      </c>
      <c r="E782" s="588">
        <v>15000</v>
      </c>
      <c r="F782" s="565" t="s">
        <v>3341</v>
      </c>
      <c r="G782" s="575" t="s">
        <v>19</v>
      </c>
      <c r="H782" s="575" t="s">
        <v>20</v>
      </c>
      <c r="I782" s="575" t="s">
        <v>339</v>
      </c>
      <c r="J782" s="575">
        <v>44333</v>
      </c>
      <c r="K782" s="575" t="s">
        <v>3872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6724</v>
      </c>
      <c r="C783" s="405" t="s">
        <v>34</v>
      </c>
      <c r="D783" s="565" t="s">
        <v>6407</v>
      </c>
      <c r="E783" s="588">
        <v>109449.2</v>
      </c>
      <c r="F783" s="565" t="s">
        <v>3956</v>
      </c>
      <c r="G783" s="565" t="s">
        <v>110</v>
      </c>
      <c r="H783" s="565" t="s">
        <v>38</v>
      </c>
      <c r="I783" s="565" t="s">
        <v>3957</v>
      </c>
      <c r="J783" s="575">
        <v>44202</v>
      </c>
      <c r="K783" s="565" t="s">
        <v>3856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6629</v>
      </c>
      <c r="C784" s="405" t="s">
        <v>34</v>
      </c>
      <c r="D784" s="565" t="s">
        <v>1002</v>
      </c>
      <c r="E784" s="588">
        <v>139991.04000000001</v>
      </c>
      <c r="F784" s="565" t="s">
        <v>6725</v>
      </c>
      <c r="G784" s="565" t="s">
        <v>19</v>
      </c>
      <c r="H784" s="565" t="s">
        <v>124</v>
      </c>
      <c r="I784" s="565" t="s">
        <v>404</v>
      </c>
      <c r="J784" s="575">
        <v>44204</v>
      </c>
      <c r="K784" s="565" t="s">
        <v>4077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34</v>
      </c>
      <c r="D785" s="565" t="s">
        <v>1002</v>
      </c>
      <c r="E785" s="588">
        <v>193747.43</v>
      </c>
      <c r="F785" s="565" t="s">
        <v>4980</v>
      </c>
      <c r="G785" s="575" t="s">
        <v>19</v>
      </c>
      <c r="H785" s="575" t="s">
        <v>124</v>
      </c>
      <c r="I785" s="575" t="s">
        <v>354</v>
      </c>
      <c r="J785" s="575">
        <v>44508</v>
      </c>
      <c r="K785" s="575" t="s">
        <v>3872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6512</v>
      </c>
      <c r="C786" s="405" t="s">
        <v>34</v>
      </c>
      <c r="D786" s="565" t="s">
        <v>6411</v>
      </c>
      <c r="E786" s="588">
        <v>12000</v>
      </c>
      <c r="F786" s="565" t="s">
        <v>5154</v>
      </c>
      <c r="G786" s="565" t="s">
        <v>110</v>
      </c>
      <c r="H786" s="565" t="s">
        <v>38</v>
      </c>
      <c r="I786" s="565" t="s">
        <v>4539</v>
      </c>
      <c r="J786" s="575">
        <v>44180</v>
      </c>
      <c r="K786" s="565" t="s">
        <v>3862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6713</v>
      </c>
      <c r="C787" s="405" t="s">
        <v>2996</v>
      </c>
      <c r="D787" s="565" t="s">
        <v>6407</v>
      </c>
      <c r="E787" s="588">
        <v>0</v>
      </c>
      <c r="F787" s="565" t="s">
        <v>3224</v>
      </c>
      <c r="G787" s="575" t="s">
        <v>19</v>
      </c>
      <c r="H787" s="575" t="s">
        <v>20</v>
      </c>
      <c r="I787" s="575" t="s">
        <v>290</v>
      </c>
      <c r="J787" s="575">
        <v>44280</v>
      </c>
      <c r="K787" s="575" t="s">
        <v>3856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6726</v>
      </c>
      <c r="C788" s="405" t="s">
        <v>2996</v>
      </c>
      <c r="D788" s="565" t="s">
        <v>6411</v>
      </c>
      <c r="E788" s="588">
        <v>25000</v>
      </c>
      <c r="F788" s="565" t="s">
        <v>3422</v>
      </c>
      <c r="G788" s="575" t="s">
        <v>2998</v>
      </c>
      <c r="H788" s="575" t="s">
        <v>38</v>
      </c>
      <c r="I788" s="575" t="s">
        <v>2999</v>
      </c>
      <c r="J788" s="575">
        <v>43811</v>
      </c>
      <c r="K788" s="575" t="s">
        <v>3872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6727</v>
      </c>
      <c r="C789" s="405" t="s">
        <v>34</v>
      </c>
      <c r="D789" s="565" t="s">
        <v>1002</v>
      </c>
      <c r="E789" s="588">
        <v>13213.29</v>
      </c>
      <c r="F789" s="565" t="s">
        <v>4529</v>
      </c>
      <c r="G789" s="557" t="s">
        <v>19</v>
      </c>
      <c r="H789" s="618" t="s">
        <v>124</v>
      </c>
      <c r="I789" s="618" t="s">
        <v>404</v>
      </c>
      <c r="J789" s="619">
        <v>44405</v>
      </c>
      <c r="K789" s="558" t="s">
        <v>3862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6487</v>
      </c>
      <c r="C790" s="405" t="s">
        <v>2996</v>
      </c>
      <c r="D790" s="565" t="s">
        <v>6411</v>
      </c>
      <c r="E790" s="589">
        <v>13800</v>
      </c>
      <c r="F790" s="565" t="s">
        <v>3604</v>
      </c>
      <c r="G790" s="575" t="s">
        <v>2998</v>
      </c>
      <c r="H790" s="575" t="s">
        <v>38</v>
      </c>
      <c r="I790" s="575" t="s">
        <v>3005</v>
      </c>
      <c r="J790" s="575">
        <v>43822</v>
      </c>
      <c r="K790" s="575" t="s">
        <v>3872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6432</v>
      </c>
      <c r="C791" s="405" t="s">
        <v>2996</v>
      </c>
      <c r="D791" s="565" t="s">
        <v>6407</v>
      </c>
      <c r="E791" s="589">
        <v>3800</v>
      </c>
      <c r="F791" s="565" t="s">
        <v>3580</v>
      </c>
      <c r="G791" s="575" t="s">
        <v>2998</v>
      </c>
      <c r="H791" s="575" t="s">
        <v>38</v>
      </c>
      <c r="I791" s="575" t="s">
        <v>2999</v>
      </c>
      <c r="J791" s="575">
        <v>43717</v>
      </c>
      <c r="K791" s="575" t="s">
        <v>4255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6692</v>
      </c>
      <c r="C792" s="405" t="s">
        <v>2996</v>
      </c>
      <c r="D792" s="565" t="s">
        <v>1002</v>
      </c>
      <c r="E792" s="588">
        <v>11926.38</v>
      </c>
      <c r="F792" s="565" t="s">
        <v>3093</v>
      </c>
      <c r="G792" s="575" t="s">
        <v>2998</v>
      </c>
      <c r="H792" s="575" t="s">
        <v>38</v>
      </c>
      <c r="I792" s="575" t="s">
        <v>2999</v>
      </c>
      <c r="J792" s="575">
        <v>43769</v>
      </c>
      <c r="K792" s="575" t="s">
        <v>3872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6483</v>
      </c>
      <c r="C793" s="405" t="s">
        <v>2996</v>
      </c>
      <c r="D793" s="565" t="s">
        <v>1002</v>
      </c>
      <c r="E793" s="588">
        <v>219739.11</v>
      </c>
      <c r="F793" s="565" t="s">
        <v>3359</v>
      </c>
      <c r="G793" s="575" t="s">
        <v>19</v>
      </c>
      <c r="H793" s="575" t="s">
        <v>20</v>
      </c>
      <c r="I793" s="575" t="s">
        <v>290</v>
      </c>
      <c r="J793" s="575">
        <v>44319</v>
      </c>
      <c r="K793" s="575" t="s">
        <v>3862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6419</v>
      </c>
      <c r="C794" s="405" t="s">
        <v>2996</v>
      </c>
      <c r="D794" s="565" t="s">
        <v>6411</v>
      </c>
      <c r="E794" s="588">
        <v>3000</v>
      </c>
      <c r="F794" s="565" t="s">
        <v>3301</v>
      </c>
      <c r="G794" s="575" t="s">
        <v>2998</v>
      </c>
      <c r="H794" s="575" t="s">
        <v>38</v>
      </c>
      <c r="I794" s="575" t="s">
        <v>2999</v>
      </c>
      <c r="J794" s="575">
        <v>43605</v>
      </c>
      <c r="K794" s="575" t="s">
        <v>3872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6541</v>
      </c>
      <c r="C795" s="405" t="s">
        <v>2996</v>
      </c>
      <c r="D795" s="565" t="s">
        <v>6411</v>
      </c>
      <c r="E795" s="588">
        <v>30000</v>
      </c>
      <c r="F795" s="565" t="s">
        <v>3348</v>
      </c>
      <c r="G795" s="575" t="s">
        <v>19</v>
      </c>
      <c r="H795" s="575" t="s">
        <v>20</v>
      </c>
      <c r="I795" s="575" t="s">
        <v>339</v>
      </c>
      <c r="J795" s="575">
        <v>44280</v>
      </c>
      <c r="K795" s="575" t="s">
        <v>3862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6606</v>
      </c>
      <c r="C796" s="405" t="s">
        <v>2996</v>
      </c>
      <c r="D796" s="565" t="s">
        <v>6411</v>
      </c>
      <c r="E796" s="588">
        <v>10000</v>
      </c>
      <c r="F796" s="565" t="s">
        <v>3625</v>
      </c>
      <c r="G796" s="575" t="s">
        <v>19</v>
      </c>
      <c r="H796" s="575" t="s">
        <v>20</v>
      </c>
      <c r="I796" s="575" t="s">
        <v>3045</v>
      </c>
      <c r="J796" s="575">
        <v>44267</v>
      </c>
      <c r="K796" s="575" t="s">
        <v>3862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34</v>
      </c>
      <c r="D797" s="565" t="s">
        <v>6411</v>
      </c>
      <c r="E797" s="588">
        <v>25000</v>
      </c>
      <c r="F797" s="565" t="s">
        <v>4464</v>
      </c>
      <c r="G797" s="575" t="s">
        <v>19</v>
      </c>
      <c r="H797" s="575" t="s">
        <v>124</v>
      </c>
      <c r="I797" s="575" t="s">
        <v>5085</v>
      </c>
      <c r="J797" s="575">
        <v>44511</v>
      </c>
      <c r="K797" s="575" t="s">
        <v>3862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6689</v>
      </c>
      <c r="C798" s="405" t="s">
        <v>34</v>
      </c>
      <c r="D798" s="565" t="s">
        <v>6411</v>
      </c>
      <c r="E798" s="588">
        <v>10000</v>
      </c>
      <c r="F798" s="565" t="s">
        <v>6728</v>
      </c>
      <c r="G798" s="565" t="s">
        <v>19</v>
      </c>
      <c r="H798" s="565" t="s">
        <v>38</v>
      </c>
      <c r="I798" s="565" t="s">
        <v>3146</v>
      </c>
      <c r="J798" s="575">
        <v>44399</v>
      </c>
      <c r="K798" s="565" t="s">
        <v>6729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6730</v>
      </c>
      <c r="C799" s="565" t="s">
        <v>34</v>
      </c>
      <c r="D799" s="565" t="s">
        <v>1002</v>
      </c>
      <c r="E799" s="577">
        <v>142585.32</v>
      </c>
      <c r="F799" s="565" t="s">
        <v>4980</v>
      </c>
      <c r="G799" s="565" t="s">
        <v>19</v>
      </c>
      <c r="H799" s="565" t="s">
        <v>124</v>
      </c>
      <c r="I799" s="600" t="s">
        <v>354</v>
      </c>
      <c r="J799" s="622">
        <v>44508</v>
      </c>
      <c r="K799" s="565" t="s">
        <v>3872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6731</v>
      </c>
      <c r="C800" s="565" t="s">
        <v>34</v>
      </c>
      <c r="D800" s="565" t="s">
        <v>6411</v>
      </c>
      <c r="E800" s="577">
        <v>3500</v>
      </c>
      <c r="F800" s="565" t="s">
        <v>4092</v>
      </c>
      <c r="G800" s="565" t="s">
        <v>19</v>
      </c>
      <c r="H800" s="565" t="s">
        <v>124</v>
      </c>
      <c r="I800" s="600" t="s">
        <v>244</v>
      </c>
      <c r="J800" s="622">
        <v>44523</v>
      </c>
      <c r="K800" s="565" t="s">
        <v>3869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6542</v>
      </c>
      <c r="C801" s="405" t="s">
        <v>2996</v>
      </c>
      <c r="D801" s="565" t="s">
        <v>6407</v>
      </c>
      <c r="E801" s="588" t="s">
        <v>6732</v>
      </c>
      <c r="F801" s="565" t="s">
        <v>3067</v>
      </c>
      <c r="G801" s="575" t="s">
        <v>19</v>
      </c>
      <c r="H801" s="575" t="s">
        <v>20</v>
      </c>
      <c r="I801" s="575" t="s">
        <v>339</v>
      </c>
      <c r="J801" s="575">
        <v>44295</v>
      </c>
      <c r="K801" s="575" t="s">
        <v>3856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6512</v>
      </c>
      <c r="C802" s="565" t="s">
        <v>34</v>
      </c>
      <c r="D802" s="565" t="s">
        <v>6411</v>
      </c>
      <c r="E802" s="577">
        <v>11000</v>
      </c>
      <c r="F802" s="565" t="s">
        <v>5154</v>
      </c>
      <c r="G802" s="565" t="s">
        <v>110</v>
      </c>
      <c r="H802" s="565" t="s">
        <v>38</v>
      </c>
      <c r="I802" s="600" t="s">
        <v>4539</v>
      </c>
      <c r="J802" s="622">
        <v>44180</v>
      </c>
      <c r="K802" s="565" t="s">
        <v>3862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6733</v>
      </c>
      <c r="C803" s="565" t="s">
        <v>34</v>
      </c>
      <c r="D803" s="565" t="s">
        <v>6411</v>
      </c>
      <c r="E803" s="577">
        <v>25000</v>
      </c>
      <c r="F803" s="565" t="s">
        <v>1806</v>
      </c>
      <c r="G803" s="557" t="s">
        <v>19</v>
      </c>
      <c r="H803" s="557" t="s">
        <v>38</v>
      </c>
      <c r="I803" s="557" t="s">
        <v>6734</v>
      </c>
      <c r="J803" s="598">
        <v>44594</v>
      </c>
      <c r="K803" s="565" t="s">
        <v>3869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6735</v>
      </c>
      <c r="C804" s="565" t="s">
        <v>34</v>
      </c>
      <c r="D804" s="565" t="s">
        <v>6411</v>
      </c>
      <c r="E804" s="577">
        <v>45000</v>
      </c>
      <c r="F804" s="565" t="s">
        <v>3854</v>
      </c>
      <c r="G804" s="565" t="s">
        <v>19</v>
      </c>
      <c r="H804" s="565" t="s">
        <v>38</v>
      </c>
      <c r="I804" s="600" t="s">
        <v>3710</v>
      </c>
      <c r="J804" s="622">
        <v>44482</v>
      </c>
      <c r="K804" s="565" t="s">
        <v>3856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6512</v>
      </c>
      <c r="C805" s="565" t="s">
        <v>34</v>
      </c>
      <c r="D805" s="565" t="s">
        <v>6411</v>
      </c>
      <c r="E805" s="577">
        <v>10000</v>
      </c>
      <c r="F805" s="565" t="s">
        <v>5154</v>
      </c>
      <c r="G805" s="565" t="s">
        <v>110</v>
      </c>
      <c r="H805" s="557" t="s">
        <v>38</v>
      </c>
      <c r="I805" s="600" t="s">
        <v>4539</v>
      </c>
      <c r="J805" s="622">
        <v>44180</v>
      </c>
      <c r="K805" s="565" t="s">
        <v>3862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2996</v>
      </c>
      <c r="D806" s="565" t="s">
        <v>6411</v>
      </c>
      <c r="E806" s="589">
        <v>25000</v>
      </c>
      <c r="F806" s="534" t="s">
        <v>3573</v>
      </c>
      <c r="G806" s="557" t="s">
        <v>19</v>
      </c>
      <c r="H806" s="565" t="s">
        <v>20</v>
      </c>
      <c r="I806" s="565" t="s">
        <v>290</v>
      </c>
      <c r="J806" s="595">
        <v>44585</v>
      </c>
      <c r="K806" s="600" t="s">
        <v>3869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2996</v>
      </c>
      <c r="D807" s="565" t="s">
        <v>6411</v>
      </c>
      <c r="E807" s="589">
        <v>106000</v>
      </c>
      <c r="F807" s="558" t="s">
        <v>3326</v>
      </c>
      <c r="G807" s="557" t="s">
        <v>19</v>
      </c>
      <c r="H807" s="565" t="s">
        <v>20</v>
      </c>
      <c r="I807" s="565" t="s">
        <v>339</v>
      </c>
      <c r="J807" s="595">
        <v>44277</v>
      </c>
      <c r="K807" s="600" t="s">
        <v>3856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6736</v>
      </c>
      <c r="C808" s="534" t="s">
        <v>2996</v>
      </c>
      <c r="D808" s="565" t="s">
        <v>6411</v>
      </c>
      <c r="E808" s="589">
        <v>100000</v>
      </c>
      <c r="F808" s="565" t="s">
        <v>6737</v>
      </c>
      <c r="G808" s="557" t="s">
        <v>19</v>
      </c>
      <c r="H808" s="565" t="s">
        <v>20</v>
      </c>
      <c r="I808" s="565" t="s">
        <v>339</v>
      </c>
      <c r="J808" s="575">
        <v>44448</v>
      </c>
      <c r="K808" s="565" t="s">
        <v>3856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2996</v>
      </c>
      <c r="D809" s="565" t="s">
        <v>6411</v>
      </c>
      <c r="E809" s="577">
        <v>500</v>
      </c>
      <c r="F809" s="565" t="s">
        <v>152</v>
      </c>
      <c r="G809" s="557" t="s">
        <v>19</v>
      </c>
      <c r="H809" s="565" t="s">
        <v>20</v>
      </c>
      <c r="I809" s="565" t="s">
        <v>290</v>
      </c>
      <c r="J809" s="575">
        <v>44263</v>
      </c>
      <c r="K809" s="565" t="s">
        <v>3862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6491</v>
      </c>
      <c r="C810" s="565" t="s">
        <v>34</v>
      </c>
      <c r="D810" s="565" t="s">
        <v>6411</v>
      </c>
      <c r="E810" s="589">
        <v>8000</v>
      </c>
      <c r="F810" s="565" t="s">
        <v>3924</v>
      </c>
      <c r="G810" s="565" t="s">
        <v>2998</v>
      </c>
      <c r="H810" s="565" t="s">
        <v>3220</v>
      </c>
      <c r="I810" s="565" t="s">
        <v>2998</v>
      </c>
      <c r="J810" s="575">
        <v>44180</v>
      </c>
      <c r="K810" s="565" t="s">
        <v>3862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2996</v>
      </c>
      <c r="D811" s="565" t="s">
        <v>6411</v>
      </c>
      <c r="E811" s="589">
        <v>7500</v>
      </c>
      <c r="F811" s="565" t="s">
        <v>3264</v>
      </c>
      <c r="G811" s="565" t="s">
        <v>2998</v>
      </c>
      <c r="H811" s="575"/>
      <c r="I811" s="565" t="s">
        <v>2998</v>
      </c>
      <c r="J811" s="575">
        <v>43703</v>
      </c>
      <c r="K811" s="565" t="s">
        <v>4255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6482</v>
      </c>
      <c r="C812" s="534" t="s">
        <v>34</v>
      </c>
      <c r="D812" s="600" t="s">
        <v>6411</v>
      </c>
      <c r="E812" s="601">
        <v>5000</v>
      </c>
      <c r="F812" s="600" t="s">
        <v>4440</v>
      </c>
      <c r="G812" s="600" t="s">
        <v>110</v>
      </c>
      <c r="H812" s="600" t="s">
        <v>38</v>
      </c>
      <c r="I812" s="600" t="s">
        <v>3929</v>
      </c>
      <c r="J812" s="599">
        <v>44263</v>
      </c>
      <c r="K812" s="534" t="s">
        <v>3862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6555</v>
      </c>
      <c r="C813" s="534" t="s">
        <v>2996</v>
      </c>
      <c r="D813" s="565" t="s">
        <v>6411</v>
      </c>
      <c r="E813" s="589">
        <v>40000</v>
      </c>
      <c r="F813" s="565" t="s">
        <v>68</v>
      </c>
      <c r="G813" s="565" t="s">
        <v>19</v>
      </c>
      <c r="H813" s="565" t="s">
        <v>20</v>
      </c>
      <c r="I813" s="565" t="s">
        <v>290</v>
      </c>
      <c r="J813" s="575">
        <v>44319</v>
      </c>
      <c r="K813" s="565" t="s">
        <v>3862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6738</v>
      </c>
      <c r="C814" s="534" t="s">
        <v>2996</v>
      </c>
      <c r="D814" s="565" t="s">
        <v>6411</v>
      </c>
      <c r="E814" s="589">
        <v>25000</v>
      </c>
      <c r="F814" s="565" t="s">
        <v>3573</v>
      </c>
      <c r="G814" s="565" t="s">
        <v>19</v>
      </c>
      <c r="H814" s="565" t="s">
        <v>20</v>
      </c>
      <c r="I814" s="565" t="s">
        <v>290</v>
      </c>
      <c r="J814" s="575">
        <v>44585</v>
      </c>
      <c r="K814" s="565" t="s">
        <v>3869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6739</v>
      </c>
      <c r="C815" s="534" t="s">
        <v>2996</v>
      </c>
      <c r="D815" s="565" t="s">
        <v>6411</v>
      </c>
      <c r="E815" s="577">
        <v>16000</v>
      </c>
      <c r="F815" s="565" t="s">
        <v>2484</v>
      </c>
      <c r="G815" s="565" t="s">
        <v>19</v>
      </c>
      <c r="H815" s="565" t="s">
        <v>20</v>
      </c>
      <c r="I815" s="557" t="s">
        <v>339</v>
      </c>
      <c r="J815" s="575">
        <v>44462</v>
      </c>
      <c r="K815" s="565" t="s">
        <v>3876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2996</v>
      </c>
      <c r="D816" s="565" t="s">
        <v>6407</v>
      </c>
      <c r="E816" s="577">
        <v>31234</v>
      </c>
      <c r="F816" s="534" t="s">
        <v>3526</v>
      </c>
      <c r="G816" s="557" t="s">
        <v>2998</v>
      </c>
      <c r="H816" s="557" t="s">
        <v>38</v>
      </c>
      <c r="I816" s="565" t="s">
        <v>3005</v>
      </c>
      <c r="J816" s="575">
        <v>43865</v>
      </c>
      <c r="K816" s="565" t="s">
        <v>3862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6740</v>
      </c>
      <c r="C817" s="534" t="s">
        <v>2996</v>
      </c>
      <c r="D817" s="565" t="s">
        <v>6411</v>
      </c>
      <c r="E817" s="577">
        <v>10000</v>
      </c>
      <c r="F817" s="565" t="s">
        <v>818</v>
      </c>
      <c r="G817" s="565" t="s">
        <v>19</v>
      </c>
      <c r="H817" s="565" t="s">
        <v>20</v>
      </c>
      <c r="I817" s="565" t="s">
        <v>290</v>
      </c>
      <c r="J817" s="575">
        <v>44607</v>
      </c>
      <c r="K817" s="565" t="s">
        <v>3869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6726</v>
      </c>
      <c r="C818" s="534" t="s">
        <v>2996</v>
      </c>
      <c r="D818" s="565" t="s">
        <v>6411</v>
      </c>
      <c r="E818" s="577">
        <v>20000</v>
      </c>
      <c r="F818" s="565" t="s">
        <v>6741</v>
      </c>
      <c r="G818" s="565" t="s">
        <v>2998</v>
      </c>
      <c r="H818" s="565" t="s">
        <v>38</v>
      </c>
      <c r="I818" s="565" t="s">
        <v>2999</v>
      </c>
      <c r="J818" s="575">
        <v>43811</v>
      </c>
      <c r="K818" s="565" t="s">
        <v>3872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6742</v>
      </c>
      <c r="C819" s="565" t="s">
        <v>34</v>
      </c>
      <c r="D819" s="565" t="s">
        <v>6411</v>
      </c>
      <c r="E819" s="577">
        <v>73500</v>
      </c>
      <c r="F819" s="565" t="s">
        <v>3906</v>
      </c>
      <c r="G819" s="557" t="s">
        <v>19</v>
      </c>
      <c r="H819" s="565" t="s">
        <v>124</v>
      </c>
      <c r="I819" s="565" t="s">
        <v>238</v>
      </c>
      <c r="J819" s="575">
        <v>44609</v>
      </c>
      <c r="K819" s="600" t="s">
        <v>3872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6743</v>
      </c>
      <c r="C820" s="534" t="s">
        <v>2996</v>
      </c>
      <c r="D820" s="565" t="s">
        <v>6407</v>
      </c>
      <c r="E820" s="577">
        <v>229216</v>
      </c>
      <c r="F820" s="565" t="s">
        <v>3031</v>
      </c>
      <c r="G820" s="565" t="s">
        <v>2998</v>
      </c>
      <c r="H820" s="565" t="s">
        <v>38</v>
      </c>
      <c r="I820" s="565" t="s">
        <v>3005</v>
      </c>
      <c r="J820" s="575">
        <v>44186</v>
      </c>
      <c r="K820" s="565" t="s">
        <v>3862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6744</v>
      </c>
      <c r="C821" s="534" t="s">
        <v>2996</v>
      </c>
      <c r="D821" s="565" t="s">
        <v>1002</v>
      </c>
      <c r="E821" s="577">
        <v>184170</v>
      </c>
      <c r="F821" s="565" t="s">
        <v>3481</v>
      </c>
      <c r="G821" s="565" t="s">
        <v>19</v>
      </c>
      <c r="H821" s="565" t="s">
        <v>20</v>
      </c>
      <c r="I821" s="565" t="s">
        <v>290</v>
      </c>
      <c r="J821" s="575">
        <v>44280</v>
      </c>
      <c r="K821" s="565" t="s">
        <v>3856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2996</v>
      </c>
      <c r="D822" s="565" t="s">
        <v>1002</v>
      </c>
      <c r="E822" s="577">
        <v>237755</v>
      </c>
      <c r="F822" s="625" t="s">
        <v>3479</v>
      </c>
      <c r="G822" s="565" t="s">
        <v>19</v>
      </c>
      <c r="H822" s="565" t="s">
        <v>20</v>
      </c>
      <c r="I822" s="565" t="s">
        <v>290</v>
      </c>
      <c r="J822" s="575">
        <v>44280</v>
      </c>
      <c r="K822" s="565" t="s">
        <v>3876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6704</v>
      </c>
      <c r="C823" s="534" t="s">
        <v>2996</v>
      </c>
      <c r="D823" s="565" t="s">
        <v>6411</v>
      </c>
      <c r="E823" s="577">
        <v>63000</v>
      </c>
      <c r="F823" s="625" t="s">
        <v>3332</v>
      </c>
      <c r="G823" s="565" t="s">
        <v>19</v>
      </c>
      <c r="H823" s="565" t="s">
        <v>20</v>
      </c>
      <c r="I823" s="565" t="s">
        <v>290</v>
      </c>
      <c r="J823" s="575">
        <v>44263</v>
      </c>
      <c r="K823" s="565" t="s">
        <v>3862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6543</v>
      </c>
      <c r="C824" s="534" t="s">
        <v>2996</v>
      </c>
      <c r="D824" s="565" t="s">
        <v>6411</v>
      </c>
      <c r="E824" s="577">
        <v>3000</v>
      </c>
      <c r="F824" s="565" t="s">
        <v>3405</v>
      </c>
      <c r="G824" s="565" t="s">
        <v>19</v>
      </c>
      <c r="H824" s="565" t="s">
        <v>20</v>
      </c>
      <c r="I824" s="565" t="s">
        <v>290</v>
      </c>
      <c r="J824" s="575">
        <v>44322</v>
      </c>
      <c r="K824" s="565" t="s">
        <v>3862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6736</v>
      </c>
      <c r="C825" s="534" t="s">
        <v>2996</v>
      </c>
      <c r="D825" s="565" t="s">
        <v>1002</v>
      </c>
      <c r="E825" s="577">
        <v>285598</v>
      </c>
      <c r="F825" s="534" t="s">
        <v>3433</v>
      </c>
      <c r="G825" s="565" t="s">
        <v>19</v>
      </c>
      <c r="H825" s="565" t="s">
        <v>20</v>
      </c>
      <c r="I825" s="565" t="s">
        <v>290</v>
      </c>
      <c r="J825" s="575">
        <v>44448</v>
      </c>
      <c r="K825" s="565" t="s">
        <v>3856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6726</v>
      </c>
      <c r="C826" s="534" t="s">
        <v>2996</v>
      </c>
      <c r="D826" s="565" t="s">
        <v>6411</v>
      </c>
      <c r="E826" s="577">
        <v>15000</v>
      </c>
      <c r="F826" s="565" t="s">
        <v>6741</v>
      </c>
      <c r="G826" s="565" t="s">
        <v>2998</v>
      </c>
      <c r="H826" s="565" t="s">
        <v>38</v>
      </c>
      <c r="I826" s="565" t="s">
        <v>2999</v>
      </c>
      <c r="J826" s="575">
        <v>43811</v>
      </c>
      <c r="K826" s="565" t="s">
        <v>3872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6745</v>
      </c>
      <c r="C827" s="405" t="s">
        <v>2996</v>
      </c>
      <c r="D827" s="565" t="s">
        <v>6407</v>
      </c>
      <c r="E827" s="588"/>
      <c r="F827" s="565" t="s">
        <v>3556</v>
      </c>
      <c r="G827" s="575" t="s">
        <v>19</v>
      </c>
      <c r="H827" s="575" t="s">
        <v>20</v>
      </c>
      <c r="I827" s="575" t="s">
        <v>3045</v>
      </c>
      <c r="J827" s="575">
        <v>44199</v>
      </c>
      <c r="K827" s="575" t="s">
        <v>3872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6545</v>
      </c>
      <c r="C828" s="534" t="s">
        <v>2996</v>
      </c>
      <c r="D828" s="565" t="s">
        <v>6411</v>
      </c>
      <c r="E828" s="577">
        <v>10000</v>
      </c>
      <c r="F828" s="534" t="s">
        <v>3538</v>
      </c>
      <c r="G828" s="565" t="s">
        <v>19</v>
      </c>
      <c r="H828" s="565" t="s">
        <v>20</v>
      </c>
      <c r="I828" s="565" t="s">
        <v>290</v>
      </c>
      <c r="J828" s="575">
        <v>44319</v>
      </c>
      <c r="K828" s="565" t="s">
        <v>3862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6726</v>
      </c>
      <c r="C829" s="534" t="s">
        <v>2996</v>
      </c>
      <c r="D829" s="565" t="s">
        <v>6411</v>
      </c>
      <c r="E829" s="577">
        <v>20000</v>
      </c>
      <c r="F829" s="565" t="s">
        <v>6741</v>
      </c>
      <c r="G829" s="565" t="s">
        <v>2998</v>
      </c>
      <c r="H829" s="565" t="s">
        <v>38</v>
      </c>
      <c r="I829" s="565" t="s">
        <v>2999</v>
      </c>
      <c r="J829" s="575">
        <v>43811</v>
      </c>
      <c r="K829" s="565" t="s">
        <v>3872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6576</v>
      </c>
      <c r="C830" s="534" t="s">
        <v>2996</v>
      </c>
      <c r="D830" s="565" t="s">
        <v>6411</v>
      </c>
      <c r="E830" s="577">
        <v>1000000</v>
      </c>
      <c r="F830" s="565" t="s">
        <v>3431</v>
      </c>
      <c r="G830" s="565" t="s">
        <v>19</v>
      </c>
      <c r="H830" s="565" t="s">
        <v>20</v>
      </c>
      <c r="I830" s="565" t="s">
        <v>290</v>
      </c>
      <c r="J830" s="575">
        <v>44321</v>
      </c>
      <c r="K830" s="565" t="s">
        <v>3869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6746</v>
      </c>
      <c r="C831" s="565" t="s">
        <v>34</v>
      </c>
      <c r="D831" s="565" t="s">
        <v>6411</v>
      </c>
      <c r="E831" s="577">
        <v>7000</v>
      </c>
      <c r="F831" s="565" t="s">
        <v>4558</v>
      </c>
      <c r="G831" s="557" t="s">
        <v>19</v>
      </c>
      <c r="H831" s="565" t="s">
        <v>124</v>
      </c>
      <c r="I831" s="565" t="s">
        <v>238</v>
      </c>
      <c r="J831" s="575">
        <v>44615</v>
      </c>
      <c r="K831" s="600" t="s">
        <v>3862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6747</v>
      </c>
      <c r="C832" s="565" t="s">
        <v>34</v>
      </c>
      <c r="D832" s="565" t="s">
        <v>1002</v>
      </c>
      <c r="E832" s="577">
        <v>100351.65</v>
      </c>
      <c r="F832" s="565" t="s">
        <v>4236</v>
      </c>
      <c r="G832" s="557" t="s">
        <v>19</v>
      </c>
      <c r="H832" s="557" t="s">
        <v>38</v>
      </c>
      <c r="I832" s="565" t="s">
        <v>6748</v>
      </c>
      <c r="J832" s="598">
        <v>44365</v>
      </c>
      <c r="K832" s="534" t="s">
        <v>3909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6749</v>
      </c>
      <c r="C833" s="565" t="s">
        <v>34</v>
      </c>
      <c r="D833" s="565" t="s">
        <v>1002</v>
      </c>
      <c r="E833" s="577">
        <v>169950.33</v>
      </c>
      <c r="F833" s="534" t="s">
        <v>5215</v>
      </c>
      <c r="G833" s="557" t="s">
        <v>19</v>
      </c>
      <c r="H833" s="557" t="s">
        <v>2121</v>
      </c>
      <c r="I833" s="557" t="s">
        <v>6326</v>
      </c>
      <c r="J833" s="598">
        <v>44298</v>
      </c>
      <c r="K833" s="558" t="s">
        <v>3862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34</v>
      </c>
      <c r="D834" s="565" t="s">
        <v>1002</v>
      </c>
      <c r="E834" s="577">
        <v>103307.43</v>
      </c>
      <c r="F834" s="565" t="s">
        <v>5454</v>
      </c>
      <c r="G834" s="557" t="s">
        <v>19</v>
      </c>
      <c r="H834" s="565" t="s">
        <v>124</v>
      </c>
      <c r="I834" s="557" t="s">
        <v>4201</v>
      </c>
      <c r="J834" s="575">
        <v>44469</v>
      </c>
      <c r="K834" s="534" t="s">
        <v>3856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34</v>
      </c>
      <c r="D835" s="565" t="s">
        <v>6411</v>
      </c>
      <c r="E835" s="577">
        <v>25000</v>
      </c>
      <c r="F835" s="565" t="s">
        <v>4364</v>
      </c>
      <c r="G835" s="557" t="s">
        <v>19</v>
      </c>
      <c r="H835" s="565" t="s">
        <v>124</v>
      </c>
      <c r="I835" s="565" t="s">
        <v>4201</v>
      </c>
      <c r="J835" s="575">
        <v>44503</v>
      </c>
      <c r="K835" s="534" t="s">
        <v>3909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6750</v>
      </c>
      <c r="C836" s="565" t="s">
        <v>34</v>
      </c>
      <c r="D836" s="565" t="s">
        <v>1002</v>
      </c>
      <c r="E836" s="577">
        <v>175092.43</v>
      </c>
      <c r="F836" s="565" t="s">
        <v>4403</v>
      </c>
      <c r="G836" s="557" t="s">
        <v>110</v>
      </c>
      <c r="H836" s="557" t="s">
        <v>38</v>
      </c>
      <c r="I836" s="557" t="s">
        <v>3703</v>
      </c>
      <c r="J836" s="575">
        <v>44075</v>
      </c>
      <c r="K836" s="600" t="s">
        <v>3862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6751</v>
      </c>
      <c r="C837" s="565" t="s">
        <v>34</v>
      </c>
      <c r="D837" s="565" t="s">
        <v>1002</v>
      </c>
      <c r="E837" s="577">
        <v>101496.62</v>
      </c>
      <c r="F837" s="565" t="s">
        <v>5424</v>
      </c>
      <c r="G837" s="557" t="s">
        <v>110</v>
      </c>
      <c r="H837" s="565" t="s">
        <v>2121</v>
      </c>
      <c r="I837" s="565" t="s">
        <v>6326</v>
      </c>
      <c r="J837" s="575">
        <v>44256</v>
      </c>
      <c r="K837" s="600" t="s">
        <v>3856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6717</v>
      </c>
      <c r="C838" s="534" t="s">
        <v>2996</v>
      </c>
      <c r="D838" s="565" t="s">
        <v>6411</v>
      </c>
      <c r="E838" s="577">
        <v>10000</v>
      </c>
      <c r="F838" s="565" t="s">
        <v>3219</v>
      </c>
      <c r="G838" s="565" t="s">
        <v>19</v>
      </c>
      <c r="H838" s="565" t="s">
        <v>20</v>
      </c>
      <c r="I838" s="565" t="s">
        <v>290</v>
      </c>
      <c r="J838" s="575">
        <v>44280</v>
      </c>
      <c r="K838" s="565" t="s">
        <v>3856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6745</v>
      </c>
      <c r="C839" s="534" t="s">
        <v>2996</v>
      </c>
      <c r="D839" s="565" t="s">
        <v>1002</v>
      </c>
      <c r="E839" s="577">
        <v>117357</v>
      </c>
      <c r="F839" s="565" t="s">
        <v>3556</v>
      </c>
      <c r="G839" s="565" t="s">
        <v>19</v>
      </c>
      <c r="H839" s="565" t="s">
        <v>20</v>
      </c>
      <c r="I839" s="565" t="s">
        <v>3045</v>
      </c>
      <c r="J839" s="575">
        <v>44330</v>
      </c>
      <c r="K839" s="565" t="s">
        <v>3872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6752</v>
      </c>
      <c r="C840" s="534" t="s">
        <v>2996</v>
      </c>
      <c r="D840" s="565" t="s">
        <v>6411</v>
      </c>
      <c r="E840" s="577">
        <v>19000</v>
      </c>
      <c r="F840" s="565" t="s">
        <v>3316</v>
      </c>
      <c r="G840" s="565" t="s">
        <v>19</v>
      </c>
      <c r="H840" s="565" t="s">
        <v>20</v>
      </c>
      <c r="I840" s="565" t="s">
        <v>3045</v>
      </c>
      <c r="J840" s="575">
        <v>44263</v>
      </c>
      <c r="K840" s="565" t="s">
        <v>3862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6753</v>
      </c>
      <c r="C841" s="534" t="s">
        <v>2996</v>
      </c>
      <c r="D841" s="565" t="s">
        <v>6411</v>
      </c>
      <c r="E841" s="577">
        <v>14000</v>
      </c>
      <c r="F841" s="565" t="s">
        <v>6754</v>
      </c>
      <c r="G841" s="565" t="s">
        <v>2998</v>
      </c>
      <c r="H841" s="565" t="s">
        <v>38</v>
      </c>
      <c r="I841" s="565" t="s">
        <v>2999</v>
      </c>
      <c r="J841" s="575">
        <v>43605</v>
      </c>
      <c r="K841" s="565" t="s">
        <v>3876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6649</v>
      </c>
      <c r="C842" s="534" t="s">
        <v>2996</v>
      </c>
      <c r="D842" s="565" t="s">
        <v>6411</v>
      </c>
      <c r="E842" s="577">
        <v>5000</v>
      </c>
      <c r="F842" s="565" t="s">
        <v>562</v>
      </c>
      <c r="G842" s="565" t="s">
        <v>19</v>
      </c>
      <c r="H842" s="565" t="s">
        <v>20</v>
      </c>
      <c r="I842" s="565" t="s">
        <v>290</v>
      </c>
      <c r="J842" s="575">
        <v>44421</v>
      </c>
      <c r="K842" s="565" t="s">
        <v>3862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6738</v>
      </c>
      <c r="C843" s="534" t="s">
        <v>2996</v>
      </c>
      <c r="D843" s="565" t="s">
        <v>6411</v>
      </c>
      <c r="E843" s="577">
        <v>25000</v>
      </c>
      <c r="F843" s="565" t="s">
        <v>3573</v>
      </c>
      <c r="G843" s="565" t="s">
        <v>19</v>
      </c>
      <c r="H843" s="565" t="s">
        <v>20</v>
      </c>
      <c r="I843" s="565" t="s">
        <v>290</v>
      </c>
      <c r="J843" s="575">
        <v>44585</v>
      </c>
      <c r="K843" s="565" t="s">
        <v>3869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6755</v>
      </c>
      <c r="C844" s="534" t="s">
        <v>2996</v>
      </c>
      <c r="D844" s="565" t="s">
        <v>6411</v>
      </c>
      <c r="E844" s="577">
        <v>300000</v>
      </c>
      <c r="F844" s="565" t="s">
        <v>1583</v>
      </c>
      <c r="G844" s="565" t="s">
        <v>19</v>
      </c>
      <c r="H844" s="565" t="s">
        <v>20</v>
      </c>
      <c r="I844" s="565" t="s">
        <v>290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6733</v>
      </c>
      <c r="C845" s="565" t="s">
        <v>34</v>
      </c>
      <c r="D845" s="565" t="s">
        <v>6411</v>
      </c>
      <c r="E845" s="577">
        <v>15000</v>
      </c>
      <c r="F845" s="565" t="s">
        <v>1806</v>
      </c>
      <c r="G845" s="557" t="s">
        <v>19</v>
      </c>
      <c r="H845" s="557" t="s">
        <v>38</v>
      </c>
      <c r="I845" s="557" t="s">
        <v>6734</v>
      </c>
      <c r="J845" s="575">
        <v>44594</v>
      </c>
      <c r="K845" s="600" t="s">
        <v>3869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6558</v>
      </c>
      <c r="C846" s="565" t="s">
        <v>34</v>
      </c>
      <c r="D846" s="565" t="s">
        <v>1002</v>
      </c>
      <c r="E846" s="577">
        <v>2232</v>
      </c>
      <c r="F846" s="558" t="s">
        <v>1253</v>
      </c>
      <c r="G846" s="557" t="s">
        <v>110</v>
      </c>
      <c r="H846" s="557" t="s">
        <v>38</v>
      </c>
      <c r="I846" s="557" t="s">
        <v>4171</v>
      </c>
      <c r="J846" s="595">
        <v>44145</v>
      </c>
      <c r="K846" s="600" t="s">
        <v>3856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6756</v>
      </c>
      <c r="C847" s="565" t="s">
        <v>34</v>
      </c>
      <c r="D847" s="565" t="s">
        <v>6407</v>
      </c>
      <c r="E847" s="577">
        <v>129000</v>
      </c>
      <c r="F847" s="558" t="s">
        <v>4999</v>
      </c>
      <c r="G847" s="557" t="s">
        <v>110</v>
      </c>
      <c r="H847" s="565" t="s">
        <v>2121</v>
      </c>
      <c r="I847" s="557" t="s">
        <v>6320</v>
      </c>
      <c r="J847" s="595">
        <v>44216</v>
      </c>
      <c r="K847" s="600" t="s">
        <v>3856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6757</v>
      </c>
      <c r="C848" s="565" t="s">
        <v>34</v>
      </c>
      <c r="D848" s="565" t="s">
        <v>6407</v>
      </c>
      <c r="E848" s="577">
        <v>630477</v>
      </c>
      <c r="F848" s="558" t="s">
        <v>4999</v>
      </c>
      <c r="G848" s="557" t="s">
        <v>110</v>
      </c>
      <c r="H848" s="565" t="s">
        <v>2121</v>
      </c>
      <c r="I848" s="557" t="s">
        <v>6320</v>
      </c>
      <c r="J848" s="595">
        <v>44207</v>
      </c>
      <c r="K848" s="600" t="s">
        <v>3909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6758</v>
      </c>
      <c r="C849" s="565" t="s">
        <v>34</v>
      </c>
      <c r="D849" s="565" t="s">
        <v>6407</v>
      </c>
      <c r="E849" s="577">
        <v>152856.49</v>
      </c>
      <c r="F849" s="534" t="s">
        <v>4159</v>
      </c>
      <c r="G849" s="557" t="s">
        <v>110</v>
      </c>
      <c r="H849" s="565" t="s">
        <v>2121</v>
      </c>
      <c r="I849" s="557" t="s">
        <v>6320</v>
      </c>
      <c r="J849" s="595">
        <v>44385</v>
      </c>
      <c r="K849" s="600" t="s">
        <v>3856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6759</v>
      </c>
      <c r="C850" s="534" t="s">
        <v>34</v>
      </c>
      <c r="D850" s="565" t="s">
        <v>6411</v>
      </c>
      <c r="E850" s="577">
        <v>22140.93</v>
      </c>
      <c r="F850" s="565" t="s">
        <v>6760</v>
      </c>
      <c r="G850" s="565" t="s">
        <v>19</v>
      </c>
      <c r="H850" s="565" t="s">
        <v>124</v>
      </c>
      <c r="I850" s="565" t="s">
        <v>238</v>
      </c>
      <c r="J850" s="575">
        <v>44656</v>
      </c>
      <c r="K850" s="565" t="s">
        <v>3862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6761</v>
      </c>
      <c r="C851" s="565" t="s">
        <v>34</v>
      </c>
      <c r="D851" s="565" t="s">
        <v>6407</v>
      </c>
      <c r="E851" s="577">
        <v>230428.79</v>
      </c>
      <c r="F851" s="626" t="s">
        <v>5462</v>
      </c>
      <c r="G851" s="557" t="s">
        <v>110</v>
      </c>
      <c r="H851" s="565" t="s">
        <v>2121</v>
      </c>
      <c r="I851" s="557" t="s">
        <v>6320</v>
      </c>
      <c r="J851" s="595">
        <v>44294</v>
      </c>
      <c r="K851" s="600" t="s">
        <v>3856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6762</v>
      </c>
      <c r="C852" s="565" t="s">
        <v>34</v>
      </c>
      <c r="D852" s="565" t="s">
        <v>6407</v>
      </c>
      <c r="E852" s="577">
        <v>281890.89</v>
      </c>
      <c r="F852" s="565" t="s">
        <v>4342</v>
      </c>
      <c r="G852" s="557" t="s">
        <v>19</v>
      </c>
      <c r="H852" s="557" t="s">
        <v>124</v>
      </c>
      <c r="I852" s="557" t="s">
        <v>404</v>
      </c>
      <c r="J852" s="575">
        <v>44300</v>
      </c>
      <c r="K852" s="600" t="s">
        <v>3862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2996</v>
      </c>
      <c r="D853" s="565" t="s">
        <v>1002</v>
      </c>
      <c r="E853" s="577">
        <v>84500</v>
      </c>
      <c r="F853" s="565" t="s">
        <v>3465</v>
      </c>
      <c r="G853" s="565" t="s">
        <v>3063</v>
      </c>
      <c r="H853" s="565" t="s">
        <v>38</v>
      </c>
      <c r="I853" s="565" t="s">
        <v>3063</v>
      </c>
      <c r="J853" s="575">
        <v>43441</v>
      </c>
      <c r="K853" s="565" t="s">
        <v>3876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6554</v>
      </c>
      <c r="C854" s="534" t="s">
        <v>2996</v>
      </c>
      <c r="D854" s="565" t="s">
        <v>1002</v>
      </c>
      <c r="E854" s="577">
        <v>32277</v>
      </c>
      <c r="F854" s="565" t="s">
        <v>3018</v>
      </c>
      <c r="G854" s="565" t="s">
        <v>2998</v>
      </c>
      <c r="H854" s="565" t="s">
        <v>38</v>
      </c>
      <c r="I854" s="565" t="s">
        <v>2999</v>
      </c>
      <c r="J854" s="575">
        <v>43753</v>
      </c>
      <c r="K854" s="565" t="s">
        <v>3862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6543</v>
      </c>
      <c r="C855" s="534" t="s">
        <v>2996</v>
      </c>
      <c r="D855" s="565" t="s">
        <v>6407</v>
      </c>
      <c r="E855" s="577">
        <v>15091.06</v>
      </c>
      <c r="F855" s="565" t="s">
        <v>3405</v>
      </c>
      <c r="G855" s="565" t="s">
        <v>19</v>
      </c>
      <c r="H855" s="565" t="s">
        <v>20</v>
      </c>
      <c r="I855" s="565" t="s">
        <v>339</v>
      </c>
      <c r="J855" s="575">
        <v>44322</v>
      </c>
      <c r="K855" s="575" t="s">
        <v>3862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6742</v>
      </c>
      <c r="C856" s="534" t="s">
        <v>34</v>
      </c>
      <c r="D856" s="565" t="s">
        <v>6411</v>
      </c>
      <c r="E856" s="577">
        <v>31400</v>
      </c>
      <c r="F856" s="565" t="s">
        <v>3906</v>
      </c>
      <c r="G856" s="565" t="s">
        <v>19</v>
      </c>
      <c r="H856" s="565" t="s">
        <v>124</v>
      </c>
      <c r="I856" s="575" t="s">
        <v>238</v>
      </c>
      <c r="J856" s="575">
        <v>44609</v>
      </c>
      <c r="K856" s="565" t="s">
        <v>3872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6478</v>
      </c>
      <c r="C857" s="534" t="s">
        <v>2996</v>
      </c>
      <c r="D857" s="565" t="s">
        <v>6411</v>
      </c>
      <c r="E857" s="577">
        <v>40000</v>
      </c>
      <c r="F857" s="534" t="s">
        <v>6763</v>
      </c>
      <c r="G857" s="565" t="s">
        <v>19</v>
      </c>
      <c r="H857" s="565" t="s">
        <v>20</v>
      </c>
      <c r="I857" s="565" t="s">
        <v>290</v>
      </c>
      <c r="J857" s="575">
        <v>44321</v>
      </c>
      <c r="K857" s="565" t="s">
        <v>3862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6764</v>
      </c>
      <c r="C858" s="534" t="s">
        <v>34</v>
      </c>
      <c r="D858" s="565" t="s">
        <v>6407</v>
      </c>
      <c r="E858" s="577">
        <v>171724.96</v>
      </c>
      <c r="F858" s="565" t="s">
        <v>4838</v>
      </c>
      <c r="G858" s="565" t="s">
        <v>19</v>
      </c>
      <c r="H858" s="565" t="s">
        <v>124</v>
      </c>
      <c r="I858" s="575" t="s">
        <v>404</v>
      </c>
      <c r="J858" s="575">
        <v>44274</v>
      </c>
      <c r="K858" s="565" t="s">
        <v>3862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6738</v>
      </c>
      <c r="C859" s="534" t="s">
        <v>2996</v>
      </c>
      <c r="D859" s="565" t="s">
        <v>6411</v>
      </c>
      <c r="E859" s="577">
        <v>25000</v>
      </c>
      <c r="F859" s="534" t="s">
        <v>6765</v>
      </c>
      <c r="G859" s="565" t="s">
        <v>19</v>
      </c>
      <c r="H859" s="565" t="s">
        <v>20</v>
      </c>
      <c r="I859" s="565" t="s">
        <v>290</v>
      </c>
      <c r="J859" s="575">
        <v>44263</v>
      </c>
      <c r="K859" s="565" t="s">
        <v>3872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6766</v>
      </c>
      <c r="C860" s="534" t="s">
        <v>34</v>
      </c>
      <c r="D860" s="565" t="s">
        <v>6407</v>
      </c>
      <c r="E860" s="577">
        <v>221711.79</v>
      </c>
      <c r="F860" s="565" t="s">
        <v>4052</v>
      </c>
      <c r="G860" s="565" t="s">
        <v>19</v>
      </c>
      <c r="H860" s="565" t="s">
        <v>2121</v>
      </c>
      <c r="I860" s="575" t="s">
        <v>6320</v>
      </c>
      <c r="J860" s="575">
        <v>44252</v>
      </c>
      <c r="K860" s="565" t="s">
        <v>3856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6767</v>
      </c>
      <c r="C861" s="534" t="s">
        <v>2996</v>
      </c>
      <c r="D861" s="565" t="s">
        <v>6411</v>
      </c>
      <c r="E861" s="577">
        <v>31000</v>
      </c>
      <c r="F861" s="534" t="s">
        <v>6768</v>
      </c>
      <c r="G861" s="565" t="s">
        <v>19</v>
      </c>
      <c r="H861" s="565" t="s">
        <v>20</v>
      </c>
      <c r="I861" s="565" t="s">
        <v>339</v>
      </c>
      <c r="J861" s="575">
        <v>44382</v>
      </c>
      <c r="K861" s="565" t="s">
        <v>3856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6769</v>
      </c>
      <c r="C862" s="534" t="s">
        <v>2996</v>
      </c>
      <c r="D862" s="565" t="s">
        <v>6411</v>
      </c>
      <c r="E862" s="577">
        <v>105000</v>
      </c>
      <c r="F862" s="565" t="s">
        <v>1224</v>
      </c>
      <c r="G862" s="565" t="s">
        <v>19</v>
      </c>
      <c r="H862" s="565" t="s">
        <v>20</v>
      </c>
      <c r="I862" s="575" t="s">
        <v>697</v>
      </c>
      <c r="J862" s="575">
        <v>44677</v>
      </c>
      <c r="K862" s="565" t="s">
        <v>3869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6733</v>
      </c>
      <c r="C863" s="534" t="s">
        <v>34</v>
      </c>
      <c r="D863" s="565" t="s">
        <v>6411</v>
      </c>
      <c r="E863" s="577">
        <v>25000</v>
      </c>
      <c r="F863" s="565" t="s">
        <v>1806</v>
      </c>
      <c r="G863" s="565" t="s">
        <v>19</v>
      </c>
      <c r="H863" s="565" t="s">
        <v>38</v>
      </c>
      <c r="I863" s="575" t="s">
        <v>5103</v>
      </c>
      <c r="J863" s="575">
        <v>44594</v>
      </c>
      <c r="K863" s="565" t="s">
        <v>3869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6770</v>
      </c>
      <c r="C864" s="534" t="s">
        <v>2996</v>
      </c>
      <c r="D864" s="565" t="s">
        <v>6411</v>
      </c>
      <c r="E864" s="577">
        <v>15000</v>
      </c>
      <c r="F864" s="534" t="s">
        <v>3211</v>
      </c>
      <c r="G864" s="565" t="s">
        <v>19</v>
      </c>
      <c r="H864" s="565" t="s">
        <v>20</v>
      </c>
      <c r="I864" s="565" t="s">
        <v>339</v>
      </c>
      <c r="J864" s="575">
        <v>44602</v>
      </c>
      <c r="K864" s="565" t="s">
        <v>3862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6541</v>
      </c>
      <c r="C865" s="534" t="s">
        <v>2996</v>
      </c>
      <c r="D865" s="565" t="s">
        <v>6411</v>
      </c>
      <c r="E865" s="577">
        <v>24500</v>
      </c>
      <c r="F865" s="534" t="s">
        <v>6771</v>
      </c>
      <c r="G865" s="565" t="s">
        <v>19</v>
      </c>
      <c r="H865" s="565" t="s">
        <v>20</v>
      </c>
      <c r="I865" s="565" t="s">
        <v>339</v>
      </c>
      <c r="J865" s="575">
        <v>44439</v>
      </c>
      <c r="K865" s="565" t="s">
        <v>3872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6772</v>
      </c>
      <c r="C866" s="405" t="s">
        <v>2996</v>
      </c>
      <c r="D866" s="565" t="s">
        <v>6407</v>
      </c>
      <c r="E866" s="588" t="s">
        <v>6773</v>
      </c>
      <c r="F866" s="565" t="s">
        <v>3366</v>
      </c>
      <c r="G866" s="575" t="s">
        <v>19</v>
      </c>
      <c r="H866" s="575" t="s">
        <v>20</v>
      </c>
      <c r="I866" s="575" t="s">
        <v>339</v>
      </c>
      <c r="J866" s="575">
        <v>44440</v>
      </c>
      <c r="K866" s="575" t="s">
        <v>3862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6774</v>
      </c>
      <c r="C867" s="534" t="s">
        <v>34</v>
      </c>
      <c r="D867" s="565" t="s">
        <v>6407</v>
      </c>
      <c r="E867" s="577">
        <v>2966054.05</v>
      </c>
      <c r="F867" s="565" t="s">
        <v>4076</v>
      </c>
      <c r="G867" s="565" t="s">
        <v>19</v>
      </c>
      <c r="H867" s="565" t="s">
        <v>2121</v>
      </c>
      <c r="I867" s="575" t="s">
        <v>6320</v>
      </c>
      <c r="J867" s="575">
        <v>44426</v>
      </c>
      <c r="K867" s="565" t="s">
        <v>4078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6629</v>
      </c>
      <c r="C868" s="534" t="s">
        <v>34</v>
      </c>
      <c r="D868" s="565" t="s">
        <v>6407</v>
      </c>
      <c r="E868" s="577">
        <v>2132.5500000000002</v>
      </c>
      <c r="F868" s="565" t="s">
        <v>4076</v>
      </c>
      <c r="G868" s="565" t="s">
        <v>19</v>
      </c>
      <c r="H868" s="565" t="s">
        <v>2121</v>
      </c>
      <c r="I868" s="575" t="s">
        <v>6320</v>
      </c>
      <c r="J868" s="575">
        <v>44204</v>
      </c>
      <c r="K868" s="565" t="s">
        <v>4077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6550</v>
      </c>
      <c r="C869" s="534" t="s">
        <v>34</v>
      </c>
      <c r="D869" s="565" t="s">
        <v>6407</v>
      </c>
      <c r="E869" s="577">
        <v>2832.67</v>
      </c>
      <c r="F869" s="565" t="s">
        <v>4002</v>
      </c>
      <c r="G869" s="565" t="s">
        <v>19</v>
      </c>
      <c r="H869" s="565" t="s">
        <v>2121</v>
      </c>
      <c r="I869" s="575" t="s">
        <v>6320</v>
      </c>
      <c r="J869" s="575">
        <v>44298</v>
      </c>
      <c r="K869" s="565" t="s">
        <v>3872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6775</v>
      </c>
      <c r="C870" s="534" t="s">
        <v>34</v>
      </c>
      <c r="D870" s="565" t="s">
        <v>6407</v>
      </c>
      <c r="E870" s="577">
        <v>815208.64</v>
      </c>
      <c r="F870" s="565" t="s">
        <v>4121</v>
      </c>
      <c r="G870" s="565" t="s">
        <v>19</v>
      </c>
      <c r="H870" s="565" t="s">
        <v>124</v>
      </c>
      <c r="I870" s="575" t="s">
        <v>6320</v>
      </c>
      <c r="J870" s="575">
        <v>44445</v>
      </c>
      <c r="K870" s="565" t="s">
        <v>4078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3699</v>
      </c>
      <c r="C871" s="534" t="s">
        <v>142</v>
      </c>
      <c r="D871" s="565" t="s">
        <v>6411</v>
      </c>
      <c r="E871" s="577">
        <v>3000</v>
      </c>
      <c r="F871" s="565" t="s">
        <v>3698</v>
      </c>
      <c r="G871" s="565" t="s">
        <v>19</v>
      </c>
      <c r="H871" s="565" t="s">
        <v>19</v>
      </c>
      <c r="I871" s="575" t="s">
        <v>6313</v>
      </c>
      <c r="J871" s="575">
        <v>44062</v>
      </c>
      <c r="K871" s="565" t="s">
        <v>3862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6745</v>
      </c>
      <c r="C872" s="534" t="s">
        <v>2996</v>
      </c>
      <c r="D872" s="565" t="s">
        <v>1002</v>
      </c>
      <c r="E872" s="577">
        <v>119000</v>
      </c>
      <c r="F872" s="534" t="s">
        <v>3556</v>
      </c>
      <c r="G872" s="565" t="s">
        <v>19</v>
      </c>
      <c r="H872" s="565" t="s">
        <v>20</v>
      </c>
      <c r="I872" s="565" t="s">
        <v>3045</v>
      </c>
      <c r="J872" s="575">
        <v>44199</v>
      </c>
      <c r="K872" s="575" t="s">
        <v>3872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6776</v>
      </c>
      <c r="C873" s="534" t="s">
        <v>34</v>
      </c>
      <c r="D873" s="565" t="s">
        <v>6411</v>
      </c>
      <c r="E873" s="577">
        <v>50000</v>
      </c>
      <c r="F873" s="534" t="s">
        <v>2122</v>
      </c>
      <c r="G873" s="565" t="s">
        <v>19</v>
      </c>
      <c r="H873" s="565" t="s">
        <v>124</v>
      </c>
      <c r="I873" s="565" t="s">
        <v>238</v>
      </c>
      <c r="J873" s="575">
        <v>44614</v>
      </c>
      <c r="K873" s="565" t="s">
        <v>3862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6777</v>
      </c>
      <c r="C874" s="534" t="s">
        <v>2996</v>
      </c>
      <c r="D874" s="565" t="s">
        <v>6411</v>
      </c>
      <c r="E874" s="577">
        <v>33000</v>
      </c>
      <c r="F874" s="534" t="s">
        <v>6778</v>
      </c>
      <c r="G874" s="565" t="s">
        <v>19</v>
      </c>
      <c r="H874" s="565" t="s">
        <v>20</v>
      </c>
      <c r="I874" s="565" t="s">
        <v>339</v>
      </c>
      <c r="J874" s="575">
        <v>44615</v>
      </c>
      <c r="K874" s="565" t="s">
        <v>3872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6779</v>
      </c>
      <c r="C875" s="534" t="s">
        <v>34</v>
      </c>
      <c r="D875" s="565" t="s">
        <v>6411</v>
      </c>
      <c r="E875" s="577">
        <v>129700</v>
      </c>
      <c r="F875" s="534" t="s">
        <v>5170</v>
      </c>
      <c r="G875" s="565" t="s">
        <v>110</v>
      </c>
      <c r="H875" s="565" t="s">
        <v>38</v>
      </c>
      <c r="I875" s="565" t="s">
        <v>4195</v>
      </c>
      <c r="J875" s="575">
        <v>44320</v>
      </c>
      <c r="K875" s="565" t="s">
        <v>3856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6417</v>
      </c>
      <c r="C876" s="534" t="s">
        <v>2996</v>
      </c>
      <c r="D876" s="565" t="s">
        <v>6411</v>
      </c>
      <c r="E876" s="577">
        <v>6000</v>
      </c>
      <c r="F876" s="534" t="s">
        <v>3264</v>
      </c>
      <c r="G876" s="565" t="s">
        <v>2998</v>
      </c>
      <c r="H876" s="565" t="s">
        <v>38</v>
      </c>
      <c r="I876" s="565" t="s">
        <v>2999</v>
      </c>
      <c r="J876" s="575">
        <v>43703</v>
      </c>
      <c r="K876" s="575" t="s">
        <v>4255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6780</v>
      </c>
      <c r="C877" s="534" t="s">
        <v>34</v>
      </c>
      <c r="D877" s="565" t="s">
        <v>6407</v>
      </c>
      <c r="E877" s="577">
        <v>66169.95</v>
      </c>
      <c r="F877" s="565" t="s">
        <v>3911</v>
      </c>
      <c r="G877" s="565" t="s">
        <v>19</v>
      </c>
      <c r="H877" s="565" t="s">
        <v>124</v>
      </c>
      <c r="I877" s="575" t="s">
        <v>404</v>
      </c>
      <c r="J877" s="575">
        <v>44547</v>
      </c>
      <c r="K877" s="565" t="s">
        <v>3876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6781</v>
      </c>
      <c r="C878" s="534" t="s">
        <v>34</v>
      </c>
      <c r="D878" s="565" t="s">
        <v>6407</v>
      </c>
      <c r="E878" s="577">
        <v>154271.19</v>
      </c>
      <c r="F878" s="565" t="s">
        <v>4760</v>
      </c>
      <c r="G878" s="565" t="s">
        <v>19</v>
      </c>
      <c r="H878" s="565" t="s">
        <v>38</v>
      </c>
      <c r="I878" s="575" t="s">
        <v>1740</v>
      </c>
      <c r="J878" s="575">
        <v>44389</v>
      </c>
      <c r="K878" s="565" t="s">
        <v>3856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6782</v>
      </c>
      <c r="C879" s="534" t="s">
        <v>34</v>
      </c>
      <c r="D879" s="565" t="s">
        <v>6411</v>
      </c>
      <c r="E879" s="577">
        <v>20000</v>
      </c>
      <c r="F879" s="565" t="s">
        <v>5029</v>
      </c>
      <c r="G879" s="565" t="s">
        <v>19</v>
      </c>
      <c r="H879" s="565" t="s">
        <v>38</v>
      </c>
      <c r="I879" s="575" t="s">
        <v>3710</v>
      </c>
      <c r="J879" s="575">
        <v>44424</v>
      </c>
      <c r="K879" s="565" t="s">
        <v>3872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6482</v>
      </c>
      <c r="C880" s="534" t="s">
        <v>34</v>
      </c>
      <c r="D880" s="565" t="s">
        <v>6411</v>
      </c>
      <c r="E880" s="577">
        <v>25000</v>
      </c>
      <c r="F880" s="565" t="s">
        <v>4440</v>
      </c>
      <c r="G880" s="565" t="s">
        <v>110</v>
      </c>
      <c r="H880" s="565" t="s">
        <v>38</v>
      </c>
      <c r="I880" s="575" t="s">
        <v>3929</v>
      </c>
      <c r="J880" s="575">
        <v>44263</v>
      </c>
      <c r="K880" s="565" t="s">
        <v>3862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6759</v>
      </c>
      <c r="C881" s="534" t="s">
        <v>34</v>
      </c>
      <c r="D881" s="565" t="s">
        <v>6411</v>
      </c>
      <c r="E881" s="577">
        <v>10000</v>
      </c>
      <c r="F881" s="534" t="s">
        <v>6760</v>
      </c>
      <c r="G881" s="565" t="s">
        <v>19</v>
      </c>
      <c r="H881" s="565" t="s">
        <v>124</v>
      </c>
      <c r="I881" s="565" t="s">
        <v>238</v>
      </c>
      <c r="J881" s="575">
        <v>44656</v>
      </c>
      <c r="K881" s="565" t="s">
        <v>3862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34</v>
      </c>
      <c r="D882" s="565" t="s">
        <v>6411</v>
      </c>
      <c r="E882" s="577">
        <v>1000</v>
      </c>
      <c r="F882" s="534" t="s">
        <v>4911</v>
      </c>
      <c r="G882" s="565" t="s">
        <v>110</v>
      </c>
      <c r="H882" s="565" t="s">
        <v>38</v>
      </c>
      <c r="I882" s="565" t="s">
        <v>3914</v>
      </c>
      <c r="J882" s="575">
        <v>44579</v>
      </c>
      <c r="K882" s="565" t="s">
        <v>4217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6512</v>
      </c>
      <c r="C883" s="534" t="s">
        <v>34</v>
      </c>
      <c r="D883" s="565" t="s">
        <v>6411</v>
      </c>
      <c r="E883" s="577">
        <v>5000</v>
      </c>
      <c r="F883" s="534" t="s">
        <v>5154</v>
      </c>
      <c r="G883" s="565" t="s">
        <v>110</v>
      </c>
      <c r="H883" s="565" t="s">
        <v>38</v>
      </c>
      <c r="I883" s="565" t="s">
        <v>4539</v>
      </c>
      <c r="J883" s="575">
        <v>44180</v>
      </c>
      <c r="K883" s="565" t="s">
        <v>3862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6726</v>
      </c>
      <c r="C884" s="534" t="s">
        <v>2996</v>
      </c>
      <c r="D884" s="565" t="s">
        <v>6411</v>
      </c>
      <c r="E884" s="577">
        <v>62000</v>
      </c>
      <c r="F884" s="534" t="s">
        <v>6783</v>
      </c>
      <c r="G884" s="565" t="s">
        <v>2998</v>
      </c>
      <c r="H884" s="565" t="s">
        <v>38</v>
      </c>
      <c r="I884" s="565" t="s">
        <v>2999</v>
      </c>
      <c r="J884" s="575">
        <v>43811</v>
      </c>
      <c r="K884" s="565" t="s">
        <v>3872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6784</v>
      </c>
      <c r="C885" s="534" t="s">
        <v>34</v>
      </c>
      <c r="D885" s="565" t="s">
        <v>1002</v>
      </c>
      <c r="E885" s="577">
        <v>581895.17000000004</v>
      </c>
      <c r="F885" s="534" t="s">
        <v>3875</v>
      </c>
      <c r="G885" s="565" t="s">
        <v>19</v>
      </c>
      <c r="H885" s="565" t="s">
        <v>124</v>
      </c>
      <c r="I885" s="565" t="s">
        <v>5325</v>
      </c>
      <c r="J885" s="575">
        <v>44084</v>
      </c>
      <c r="K885" s="565" t="s">
        <v>3876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6785</v>
      </c>
      <c r="C886" s="534" t="s">
        <v>34</v>
      </c>
      <c r="D886" s="565" t="s">
        <v>6411</v>
      </c>
      <c r="E886" s="577">
        <v>10000</v>
      </c>
      <c r="F886" s="534" t="s">
        <v>4805</v>
      </c>
      <c r="G886" s="565" t="s">
        <v>19</v>
      </c>
      <c r="H886" s="565" t="s">
        <v>124</v>
      </c>
      <c r="I886" s="565" t="s">
        <v>244</v>
      </c>
      <c r="J886" s="575">
        <v>44645</v>
      </c>
      <c r="K886" s="565" t="s">
        <v>3869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6545</v>
      </c>
      <c r="C887" s="534" t="s">
        <v>2996</v>
      </c>
      <c r="D887" s="565" t="s">
        <v>6411</v>
      </c>
      <c r="E887" s="577">
        <v>15000</v>
      </c>
      <c r="F887" s="534" t="s">
        <v>6786</v>
      </c>
      <c r="G887" s="565" t="s">
        <v>19</v>
      </c>
      <c r="H887" s="565" t="s">
        <v>20</v>
      </c>
      <c r="I887" s="565" t="s">
        <v>339</v>
      </c>
      <c r="J887" s="575">
        <v>44319</v>
      </c>
      <c r="K887" s="565" t="s">
        <v>3862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6589</v>
      </c>
      <c r="C888" s="534" t="s">
        <v>2996</v>
      </c>
      <c r="D888" s="565" t="s">
        <v>6411</v>
      </c>
      <c r="E888" s="577">
        <v>911.9</v>
      </c>
      <c r="F888" s="534" t="s">
        <v>818</v>
      </c>
      <c r="G888" s="565" t="s">
        <v>19</v>
      </c>
      <c r="H888" s="565" t="s">
        <v>20</v>
      </c>
      <c r="I888" s="565" t="s">
        <v>290</v>
      </c>
      <c r="J888" s="575">
        <v>44280</v>
      </c>
      <c r="K888" s="565" t="s">
        <v>3862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6746</v>
      </c>
      <c r="C889" s="534" t="s">
        <v>34</v>
      </c>
      <c r="D889" s="565" t="s">
        <v>6411</v>
      </c>
      <c r="E889" s="577">
        <v>146000</v>
      </c>
      <c r="F889" s="534" t="s">
        <v>4558</v>
      </c>
      <c r="G889" s="565" t="s">
        <v>19</v>
      </c>
      <c r="H889" s="565" t="s">
        <v>124</v>
      </c>
      <c r="I889" s="565" t="s">
        <v>238</v>
      </c>
      <c r="J889" s="575">
        <v>44615</v>
      </c>
      <c r="K889" s="565" t="s">
        <v>3862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6787</v>
      </c>
      <c r="C890" s="534" t="s">
        <v>34</v>
      </c>
      <c r="D890" s="565" t="s">
        <v>6407</v>
      </c>
      <c r="E890" s="577">
        <v>114850.92</v>
      </c>
      <c r="F890" s="534" t="s">
        <v>4476</v>
      </c>
      <c r="G890" s="565" t="s">
        <v>19</v>
      </c>
      <c r="H890" s="565" t="s">
        <v>124</v>
      </c>
      <c r="I890" s="565" t="s">
        <v>404</v>
      </c>
      <c r="J890" s="575">
        <v>44462</v>
      </c>
      <c r="K890" s="565" t="s">
        <v>3862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6788</v>
      </c>
      <c r="C891" s="534" t="s">
        <v>34</v>
      </c>
      <c r="D891" s="565" t="s">
        <v>6411</v>
      </c>
      <c r="E891" s="577">
        <v>100000</v>
      </c>
      <c r="F891" s="534" t="s">
        <v>6789</v>
      </c>
      <c r="G891" s="565" t="s">
        <v>19</v>
      </c>
      <c r="H891" s="565" t="s">
        <v>124</v>
      </c>
      <c r="I891" s="575" t="s">
        <v>6395</v>
      </c>
      <c r="J891" s="575">
        <v>44454</v>
      </c>
      <c r="K891" s="565" t="s">
        <v>3862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6574</v>
      </c>
      <c r="C892" s="534" t="s">
        <v>2996</v>
      </c>
      <c r="D892" s="565" t="s">
        <v>6411</v>
      </c>
      <c r="E892" s="577">
        <v>100000</v>
      </c>
      <c r="F892" s="534" t="s">
        <v>6790</v>
      </c>
      <c r="G892" s="565" t="s">
        <v>19</v>
      </c>
      <c r="H892" s="565" t="s">
        <v>20</v>
      </c>
      <c r="I892" s="565" t="s">
        <v>339</v>
      </c>
      <c r="J892" s="575">
        <v>44321</v>
      </c>
      <c r="K892" s="565" t="s">
        <v>3872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6723</v>
      </c>
      <c r="C893" s="534" t="s">
        <v>2996</v>
      </c>
      <c r="D893" s="565" t="s">
        <v>6411</v>
      </c>
      <c r="E893" s="577">
        <v>20000</v>
      </c>
      <c r="F893" s="534" t="s">
        <v>3341</v>
      </c>
      <c r="G893" s="565" t="s">
        <v>19</v>
      </c>
      <c r="H893" s="565" t="s">
        <v>20</v>
      </c>
      <c r="I893" s="565" t="s">
        <v>339</v>
      </c>
      <c r="J893" s="575">
        <v>44333</v>
      </c>
      <c r="K893" s="565" t="s">
        <v>3872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6791</v>
      </c>
      <c r="C894" s="405" t="s">
        <v>2996</v>
      </c>
      <c r="D894" s="565" t="s">
        <v>6407</v>
      </c>
      <c r="E894" s="588" t="s">
        <v>6792</v>
      </c>
      <c r="F894" s="565" t="s">
        <v>3148</v>
      </c>
      <c r="G894" s="575" t="s">
        <v>19</v>
      </c>
      <c r="H894" s="575" t="s">
        <v>20</v>
      </c>
      <c r="I894" s="575" t="s">
        <v>290</v>
      </c>
      <c r="J894" s="575">
        <v>44263</v>
      </c>
      <c r="K894" s="575" t="s">
        <v>3876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6793</v>
      </c>
      <c r="C895" s="534" t="s">
        <v>2996</v>
      </c>
      <c r="D895" s="565" t="s">
        <v>6411</v>
      </c>
      <c r="E895" s="577">
        <v>62000</v>
      </c>
      <c r="F895" s="565" t="s">
        <v>3350</v>
      </c>
      <c r="G895" s="565" t="s">
        <v>3063</v>
      </c>
      <c r="H895" s="565" t="s">
        <v>38</v>
      </c>
      <c r="I895" s="575" t="s">
        <v>3063</v>
      </c>
      <c r="J895" s="575">
        <v>43439</v>
      </c>
      <c r="K895" s="565" t="s">
        <v>3876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3699</v>
      </c>
      <c r="C896" s="534" t="s">
        <v>142</v>
      </c>
      <c r="D896" s="565" t="s">
        <v>6411</v>
      </c>
      <c r="E896" s="577">
        <v>3000</v>
      </c>
      <c r="F896" s="534" t="s">
        <v>3698</v>
      </c>
      <c r="G896" s="565" t="s">
        <v>19</v>
      </c>
      <c r="H896" s="565" t="s">
        <v>19</v>
      </c>
      <c r="I896" s="575" t="s">
        <v>6313</v>
      </c>
      <c r="J896" s="575">
        <v>44062</v>
      </c>
      <c r="K896" s="565" t="s">
        <v>3862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6794</v>
      </c>
      <c r="C897" s="627" t="s">
        <v>34</v>
      </c>
      <c r="D897" s="628" t="s">
        <v>1002</v>
      </c>
      <c r="E897" s="629">
        <v>118629.88</v>
      </c>
      <c r="F897" s="627" t="s">
        <v>4437</v>
      </c>
      <c r="G897" s="628" t="s">
        <v>19</v>
      </c>
      <c r="H897" s="628" t="s">
        <v>38</v>
      </c>
      <c r="I897" s="628" t="s">
        <v>3752</v>
      </c>
      <c r="J897" s="630">
        <v>44405</v>
      </c>
      <c r="K897" s="628" t="s">
        <v>3876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6555</v>
      </c>
      <c r="C898" s="534" t="s">
        <v>2996</v>
      </c>
      <c r="D898" s="565" t="s">
        <v>6411</v>
      </c>
      <c r="E898" s="577">
        <v>31000</v>
      </c>
      <c r="F898" s="534" t="s">
        <v>68</v>
      </c>
      <c r="G898" s="565" t="s">
        <v>19</v>
      </c>
      <c r="H898" s="565" t="s">
        <v>20</v>
      </c>
      <c r="I898" s="565" t="s">
        <v>290</v>
      </c>
      <c r="J898" s="575">
        <v>44319</v>
      </c>
      <c r="K898" s="565" t="s">
        <v>3862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6679</v>
      </c>
      <c r="C899" s="534" t="s">
        <v>2996</v>
      </c>
      <c r="D899" s="565" t="s">
        <v>6411</v>
      </c>
      <c r="E899" s="577">
        <v>15000</v>
      </c>
      <c r="F899" s="534" t="s">
        <v>6795</v>
      </c>
      <c r="G899" s="565" t="s">
        <v>19</v>
      </c>
      <c r="H899" s="565" t="s">
        <v>20</v>
      </c>
      <c r="I899" s="565" t="s">
        <v>290</v>
      </c>
      <c r="J899" s="575">
        <v>44323</v>
      </c>
      <c r="K899" s="565" t="s">
        <v>3909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6796</v>
      </c>
      <c r="C900" s="534" t="s">
        <v>2996</v>
      </c>
      <c r="D900" s="565" t="s">
        <v>6411</v>
      </c>
      <c r="E900" s="577">
        <v>75000</v>
      </c>
      <c r="F900" s="534" t="s">
        <v>6797</v>
      </c>
      <c r="G900" s="565" t="s">
        <v>19</v>
      </c>
      <c r="H900" s="565" t="s">
        <v>20</v>
      </c>
      <c r="I900" s="565" t="s">
        <v>3045</v>
      </c>
      <c r="J900" s="575">
        <v>44644</v>
      </c>
      <c r="K900" s="565" t="s">
        <v>3872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6798</v>
      </c>
      <c r="C901" s="534" t="s">
        <v>2996</v>
      </c>
      <c r="D901" s="565" t="s">
        <v>6411</v>
      </c>
      <c r="E901" s="577">
        <v>31000</v>
      </c>
      <c r="F901" s="534" t="s">
        <v>6799</v>
      </c>
      <c r="G901" s="565" t="s">
        <v>19</v>
      </c>
      <c r="H901" s="565" t="s">
        <v>20</v>
      </c>
      <c r="I901" s="565" t="s">
        <v>3045</v>
      </c>
      <c r="J901" s="575">
        <v>44568</v>
      </c>
      <c r="K901" s="565" t="s">
        <v>3869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6800</v>
      </c>
      <c r="C902" s="534" t="s">
        <v>34</v>
      </c>
      <c r="D902" s="600" t="s">
        <v>6407</v>
      </c>
      <c r="E902" s="601">
        <v>288923.90000000002</v>
      </c>
      <c r="F902" s="534" t="s">
        <v>6801</v>
      </c>
      <c r="G902" s="600" t="s">
        <v>19</v>
      </c>
      <c r="H902" s="600" t="s">
        <v>124</v>
      </c>
      <c r="I902" s="600" t="s">
        <v>4201</v>
      </c>
      <c r="J902" s="599">
        <v>44398</v>
      </c>
      <c r="K902" s="534" t="s">
        <v>3869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6618</v>
      </c>
      <c r="C903" s="534" t="s">
        <v>2996</v>
      </c>
      <c r="D903" s="565" t="s">
        <v>6407</v>
      </c>
      <c r="E903" s="577">
        <v>7399239.3600000003</v>
      </c>
      <c r="F903" s="557" t="s">
        <v>3297</v>
      </c>
      <c r="G903" s="557" t="s">
        <v>3063</v>
      </c>
      <c r="H903" s="557" t="s">
        <v>38</v>
      </c>
      <c r="I903" s="557" t="s">
        <v>3063</v>
      </c>
      <c r="J903" s="598">
        <v>44021</v>
      </c>
      <c r="K903" s="558" t="s">
        <v>3862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6802</v>
      </c>
      <c r="C904" s="534" t="s">
        <v>2996</v>
      </c>
      <c r="D904" s="565" t="s">
        <v>6407</v>
      </c>
      <c r="E904" s="577">
        <v>4668228.6100000003</v>
      </c>
      <c r="F904" s="557" t="s">
        <v>3297</v>
      </c>
      <c r="G904" s="557" t="s">
        <v>3063</v>
      </c>
      <c r="H904" s="557" t="s">
        <v>38</v>
      </c>
      <c r="I904" s="557" t="s">
        <v>3063</v>
      </c>
      <c r="J904" s="598">
        <v>44029</v>
      </c>
      <c r="K904" s="558" t="s">
        <v>3876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6625</v>
      </c>
      <c r="C905" s="534" t="s">
        <v>34</v>
      </c>
      <c r="D905" s="565" t="s">
        <v>6407</v>
      </c>
      <c r="E905" s="577">
        <v>160249.53</v>
      </c>
      <c r="F905" s="534" t="s">
        <v>3998</v>
      </c>
      <c r="G905" s="565" t="s">
        <v>110</v>
      </c>
      <c r="H905" s="565" t="s">
        <v>38</v>
      </c>
      <c r="I905" s="565" t="s">
        <v>3703</v>
      </c>
      <c r="J905" s="575">
        <v>44362</v>
      </c>
      <c r="K905" s="565" t="s">
        <v>3872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6803</v>
      </c>
      <c r="C906" s="534" t="s">
        <v>34</v>
      </c>
      <c r="D906" s="565" t="s">
        <v>6407</v>
      </c>
      <c r="E906" s="577">
        <v>128785.37</v>
      </c>
      <c r="F906" s="534" t="s">
        <v>6804</v>
      </c>
      <c r="G906" s="565" t="s">
        <v>19</v>
      </c>
      <c r="H906" s="565" t="s">
        <v>124</v>
      </c>
      <c r="I906" s="565" t="s">
        <v>404</v>
      </c>
      <c r="J906" s="575">
        <v>44355</v>
      </c>
      <c r="K906" s="558" t="s">
        <v>3869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6805</v>
      </c>
      <c r="C907" s="534" t="s">
        <v>34</v>
      </c>
      <c r="D907" s="565" t="s">
        <v>6407</v>
      </c>
      <c r="E907" s="577">
        <v>158853.29</v>
      </c>
      <c r="F907" s="534" t="s">
        <v>5395</v>
      </c>
      <c r="G907" s="557" t="s">
        <v>19</v>
      </c>
      <c r="H907" s="557" t="s">
        <v>124</v>
      </c>
      <c r="I907" s="557" t="s">
        <v>404</v>
      </c>
      <c r="J907" s="598">
        <v>44229</v>
      </c>
      <c r="K907" s="558" t="s">
        <v>3856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6776</v>
      </c>
      <c r="C908" s="534" t="s">
        <v>34</v>
      </c>
      <c r="D908" s="565" t="s">
        <v>6411</v>
      </c>
      <c r="E908" s="577">
        <v>11329.01</v>
      </c>
      <c r="F908" s="534" t="s">
        <v>2122</v>
      </c>
      <c r="G908" s="557" t="s">
        <v>19</v>
      </c>
      <c r="H908" s="557" t="s">
        <v>124</v>
      </c>
      <c r="I908" s="557" t="s">
        <v>238</v>
      </c>
      <c r="J908" s="598">
        <v>44614</v>
      </c>
      <c r="K908" s="558" t="s">
        <v>3862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2996</v>
      </c>
      <c r="D909" s="565" t="s">
        <v>6411</v>
      </c>
      <c r="E909" s="577">
        <v>100000</v>
      </c>
      <c r="F909" s="534" t="s">
        <v>3117</v>
      </c>
      <c r="G909" s="557" t="s">
        <v>19</v>
      </c>
      <c r="H909" s="557" t="s">
        <v>20</v>
      </c>
      <c r="I909" s="557" t="s">
        <v>339</v>
      </c>
      <c r="J909" s="598">
        <v>44438</v>
      </c>
      <c r="K909" s="558" t="s">
        <v>3862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6478</v>
      </c>
      <c r="C910" s="534" t="s">
        <v>2996</v>
      </c>
      <c r="D910" s="565" t="s">
        <v>6411</v>
      </c>
      <c r="E910" s="577">
        <v>40000</v>
      </c>
      <c r="F910" s="534" t="s">
        <v>6763</v>
      </c>
      <c r="G910" s="557" t="s">
        <v>19</v>
      </c>
      <c r="H910" s="557" t="s">
        <v>20</v>
      </c>
      <c r="I910" s="557" t="s">
        <v>290</v>
      </c>
      <c r="J910" s="598">
        <v>44321</v>
      </c>
      <c r="K910" s="558" t="s">
        <v>3862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6738</v>
      </c>
      <c r="C911" s="534" t="s">
        <v>2996</v>
      </c>
      <c r="D911" s="565" t="s">
        <v>6411</v>
      </c>
      <c r="E911" s="577">
        <v>25000</v>
      </c>
      <c r="F911" s="534" t="s">
        <v>6765</v>
      </c>
      <c r="G911" s="557" t="s">
        <v>19</v>
      </c>
      <c r="H911" s="557" t="s">
        <v>20</v>
      </c>
      <c r="I911" s="557" t="s">
        <v>290</v>
      </c>
      <c r="J911" s="598">
        <v>44263</v>
      </c>
      <c r="K911" s="558" t="s">
        <v>3872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6753</v>
      </c>
      <c r="C912" s="534" t="s">
        <v>2996</v>
      </c>
      <c r="D912" s="565" t="s">
        <v>6411</v>
      </c>
      <c r="E912" s="577">
        <v>14000</v>
      </c>
      <c r="F912" s="534" t="s">
        <v>3301</v>
      </c>
      <c r="G912" s="557" t="s">
        <v>2998</v>
      </c>
      <c r="H912" s="557" t="s">
        <v>38</v>
      </c>
      <c r="I912" s="557" t="s">
        <v>2999</v>
      </c>
      <c r="J912" s="598">
        <v>43605</v>
      </c>
      <c r="K912" s="558" t="s">
        <v>3876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6806</v>
      </c>
      <c r="C913" s="534" t="s">
        <v>34</v>
      </c>
      <c r="D913" s="565" t="s">
        <v>6407</v>
      </c>
      <c r="E913" s="577">
        <v>398221.67</v>
      </c>
      <c r="F913" s="534" t="s">
        <v>4452</v>
      </c>
      <c r="G913" s="557" t="s">
        <v>19</v>
      </c>
      <c r="H913" s="557" t="s">
        <v>124</v>
      </c>
      <c r="I913" s="557" t="s">
        <v>4201</v>
      </c>
      <c r="J913" s="598">
        <v>44454</v>
      </c>
      <c r="K913" s="558" t="s">
        <v>3869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34</v>
      </c>
      <c r="D914" s="565" t="s">
        <v>1002</v>
      </c>
      <c r="E914" s="577">
        <v>83984.540000000008</v>
      </c>
      <c r="F914" s="534" t="s">
        <v>5170</v>
      </c>
      <c r="G914" s="557" t="s">
        <v>110</v>
      </c>
      <c r="H914" s="557" t="s">
        <v>38</v>
      </c>
      <c r="I914" s="557" t="s">
        <v>4195</v>
      </c>
      <c r="J914" s="598">
        <v>44320</v>
      </c>
      <c r="K914" s="558" t="s">
        <v>3856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6807</v>
      </c>
      <c r="C915" s="534" t="s">
        <v>34</v>
      </c>
      <c r="D915" s="565" t="s">
        <v>6411</v>
      </c>
      <c r="E915" s="577">
        <v>60000</v>
      </c>
      <c r="F915" s="534" t="s">
        <v>6808</v>
      </c>
      <c r="G915" s="557" t="s">
        <v>19</v>
      </c>
      <c r="H915" s="557" t="s">
        <v>38</v>
      </c>
      <c r="I915" s="557" t="s">
        <v>3146</v>
      </c>
      <c r="J915" s="598">
        <v>44294</v>
      </c>
      <c r="K915" s="558" t="s">
        <v>4561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34</v>
      </c>
      <c r="D916" s="565" t="s">
        <v>6407</v>
      </c>
      <c r="E916" s="577">
        <v>46583.9</v>
      </c>
      <c r="F916" s="534" t="s">
        <v>4338</v>
      </c>
      <c r="G916" s="557" t="s">
        <v>19</v>
      </c>
      <c r="H916" s="557" t="s">
        <v>124</v>
      </c>
      <c r="I916" s="557" t="s">
        <v>404</v>
      </c>
      <c r="J916" s="598">
        <v>44421</v>
      </c>
      <c r="K916" s="558" t="s">
        <v>3856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34</v>
      </c>
      <c r="D917" s="565" t="s">
        <v>6407</v>
      </c>
      <c r="E917" s="577">
        <v>1122976.82</v>
      </c>
      <c r="F917" s="534" t="s">
        <v>5354</v>
      </c>
      <c r="G917" s="557" t="s">
        <v>19</v>
      </c>
      <c r="H917" s="557" t="s">
        <v>124</v>
      </c>
      <c r="I917" s="557" t="s">
        <v>4201</v>
      </c>
      <c r="J917" s="598">
        <v>44454</v>
      </c>
      <c r="K917" s="558" t="s">
        <v>3869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6809</v>
      </c>
      <c r="C918" s="534" t="s">
        <v>34</v>
      </c>
      <c r="D918" s="565" t="s">
        <v>6411</v>
      </c>
      <c r="E918" s="577">
        <v>50000.87</v>
      </c>
      <c r="F918" s="534" t="s">
        <v>1951</v>
      </c>
      <c r="G918" s="557" t="s">
        <v>19</v>
      </c>
      <c r="H918" s="557" t="s">
        <v>124</v>
      </c>
      <c r="I918" s="557" t="s">
        <v>404</v>
      </c>
      <c r="J918" s="598">
        <v>44379</v>
      </c>
      <c r="K918" s="558" t="s">
        <v>3856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34</v>
      </c>
      <c r="D919" s="565" t="s">
        <v>6411</v>
      </c>
      <c r="E919" s="577">
        <v>10000</v>
      </c>
      <c r="F919" s="534" t="s">
        <v>4440</v>
      </c>
      <c r="G919" s="557" t="s">
        <v>110</v>
      </c>
      <c r="H919" s="557" t="s">
        <v>38</v>
      </c>
      <c r="I919" s="557" t="s">
        <v>3929</v>
      </c>
      <c r="J919" s="598">
        <v>44263</v>
      </c>
      <c r="K919" s="558" t="s">
        <v>3862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6590</v>
      </c>
      <c r="C920" s="534" t="s">
        <v>2996</v>
      </c>
      <c r="D920" s="565" t="s">
        <v>6411</v>
      </c>
      <c r="E920" s="577">
        <v>10000</v>
      </c>
      <c r="F920" s="557" t="s">
        <v>95</v>
      </c>
      <c r="G920" s="557" t="s">
        <v>19</v>
      </c>
      <c r="H920" s="557" t="s">
        <v>20</v>
      </c>
      <c r="I920" s="557" t="s">
        <v>339</v>
      </c>
      <c r="J920" s="598">
        <v>44328</v>
      </c>
      <c r="K920" s="558" t="s">
        <v>3856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6679</v>
      </c>
      <c r="C921" s="534" t="s">
        <v>2996</v>
      </c>
      <c r="D921" s="565" t="s">
        <v>6411</v>
      </c>
      <c r="E921" s="577">
        <v>100000</v>
      </c>
      <c r="F921" s="557" t="s">
        <v>3412</v>
      </c>
      <c r="G921" s="557" t="s">
        <v>19</v>
      </c>
      <c r="H921" s="557" t="s">
        <v>20</v>
      </c>
      <c r="I921" s="557" t="s">
        <v>290</v>
      </c>
      <c r="J921" s="598">
        <v>44323</v>
      </c>
      <c r="K921" s="558" t="s">
        <v>3909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34</v>
      </c>
      <c r="D922" s="565" t="s">
        <v>6411</v>
      </c>
      <c r="E922" s="577">
        <v>70000</v>
      </c>
      <c r="F922" s="534" t="s">
        <v>6810</v>
      </c>
      <c r="G922" s="557" t="s">
        <v>19</v>
      </c>
      <c r="H922" s="557" t="s">
        <v>124</v>
      </c>
      <c r="I922" s="557" t="s">
        <v>404</v>
      </c>
      <c r="J922" s="598">
        <v>44251</v>
      </c>
      <c r="K922" s="558" t="s">
        <v>3876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2996</v>
      </c>
      <c r="D923" s="565" t="s">
        <v>6411</v>
      </c>
      <c r="E923" s="577">
        <v>35000</v>
      </c>
      <c r="F923" s="534" t="s">
        <v>3264</v>
      </c>
      <c r="G923" s="557" t="s">
        <v>2998</v>
      </c>
      <c r="H923" s="557" t="s">
        <v>38</v>
      </c>
      <c r="I923" s="557" t="s">
        <v>2999</v>
      </c>
      <c r="J923" s="598">
        <v>43703</v>
      </c>
      <c r="K923" s="558" t="s">
        <v>4255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34</v>
      </c>
      <c r="D924" s="565" t="s">
        <v>6411</v>
      </c>
      <c r="E924" s="577">
        <v>7000</v>
      </c>
      <c r="F924" s="557" t="s">
        <v>326</v>
      </c>
      <c r="G924" s="557" t="s">
        <v>19</v>
      </c>
      <c r="H924" s="557" t="s">
        <v>38</v>
      </c>
      <c r="I924" s="557" t="s">
        <v>6397</v>
      </c>
      <c r="J924" s="598">
        <v>44335</v>
      </c>
      <c r="K924" s="558" t="s">
        <v>3909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34</v>
      </c>
      <c r="D925" s="565" t="s">
        <v>6411</v>
      </c>
      <c r="E925" s="577">
        <v>50000</v>
      </c>
      <c r="F925" s="557" t="s">
        <v>5318</v>
      </c>
      <c r="G925" s="557" t="s">
        <v>19</v>
      </c>
      <c r="H925" s="565" t="s">
        <v>124</v>
      </c>
      <c r="I925" s="565" t="s">
        <v>244</v>
      </c>
      <c r="J925" s="575">
        <v>44469</v>
      </c>
      <c r="K925" s="558" t="s">
        <v>3872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2996</v>
      </c>
      <c r="D926" s="565" t="s">
        <v>6411</v>
      </c>
      <c r="E926" s="577">
        <v>520000</v>
      </c>
      <c r="F926" s="557" t="s">
        <v>117</v>
      </c>
      <c r="G926" s="557" t="s">
        <v>19</v>
      </c>
      <c r="H926" s="565" t="s">
        <v>20</v>
      </c>
      <c r="I926" s="565" t="s">
        <v>290</v>
      </c>
      <c r="J926" s="575">
        <v>44267</v>
      </c>
      <c r="K926" s="558" t="s">
        <v>3862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6589</v>
      </c>
      <c r="C927" s="534" t="s">
        <v>2996</v>
      </c>
      <c r="D927" s="565" t="s">
        <v>6411</v>
      </c>
      <c r="E927" s="577">
        <v>30995.22</v>
      </c>
      <c r="F927" s="557" t="s">
        <v>818</v>
      </c>
      <c r="G927" s="557" t="s">
        <v>19</v>
      </c>
      <c r="H927" s="557" t="s">
        <v>20</v>
      </c>
      <c r="I927" s="557" t="s">
        <v>290</v>
      </c>
      <c r="J927" s="598">
        <v>44280</v>
      </c>
      <c r="K927" s="558" t="s">
        <v>3862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2996</v>
      </c>
      <c r="D928" s="565" t="s">
        <v>6411</v>
      </c>
      <c r="E928" s="577">
        <v>89300</v>
      </c>
      <c r="F928" s="557" t="s">
        <v>3635</v>
      </c>
      <c r="G928" s="557" t="s">
        <v>19</v>
      </c>
      <c r="H928" s="565" t="s">
        <v>20</v>
      </c>
      <c r="I928" s="565" t="s">
        <v>339</v>
      </c>
      <c r="J928" s="575">
        <v>44319</v>
      </c>
      <c r="K928" s="558" t="s">
        <v>3876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6733</v>
      </c>
      <c r="C929" s="534" t="s">
        <v>34</v>
      </c>
      <c r="D929" s="565" t="s">
        <v>6411</v>
      </c>
      <c r="E929" s="577">
        <v>30000</v>
      </c>
      <c r="F929" s="565" t="s">
        <v>1806</v>
      </c>
      <c r="G929" s="591" t="s">
        <v>19</v>
      </c>
      <c r="H929" s="565" t="s">
        <v>38</v>
      </c>
      <c r="I929" s="575" t="s">
        <v>5103</v>
      </c>
      <c r="J929" s="575">
        <v>44594</v>
      </c>
      <c r="K929" s="565" t="s">
        <v>3869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34</v>
      </c>
      <c r="D930" s="565" t="s">
        <v>6411</v>
      </c>
      <c r="E930" s="577">
        <v>296037.19</v>
      </c>
      <c r="F930" s="557" t="s">
        <v>5039</v>
      </c>
      <c r="G930" s="557" t="s">
        <v>110</v>
      </c>
      <c r="H930" s="565" t="s">
        <v>38</v>
      </c>
      <c r="I930" s="565" t="s">
        <v>4040</v>
      </c>
      <c r="J930" s="575">
        <v>44085</v>
      </c>
      <c r="K930" s="558" t="s">
        <v>3856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34</v>
      </c>
      <c r="D931" s="565" t="s">
        <v>6411</v>
      </c>
      <c r="E931" s="577">
        <v>187153.1</v>
      </c>
      <c r="F931" s="557" t="s">
        <v>5044</v>
      </c>
      <c r="G931" s="557" t="s">
        <v>110</v>
      </c>
      <c r="H931" s="565" t="s">
        <v>38</v>
      </c>
      <c r="I931" s="565" t="s">
        <v>3703</v>
      </c>
      <c r="J931" s="565">
        <v>0</v>
      </c>
      <c r="K931" s="558" t="s">
        <v>3909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34</v>
      </c>
      <c r="D932" s="565" t="s">
        <v>6411</v>
      </c>
      <c r="E932" s="577">
        <v>15000</v>
      </c>
      <c r="F932" s="557" t="s">
        <v>3867</v>
      </c>
      <c r="G932" s="557" t="s">
        <v>19</v>
      </c>
      <c r="H932" s="557" t="s">
        <v>38</v>
      </c>
      <c r="I932" s="557" t="s">
        <v>3868</v>
      </c>
      <c r="J932" s="598">
        <v>44326</v>
      </c>
      <c r="K932" s="558" t="s">
        <v>3862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6544</v>
      </c>
      <c r="C933" s="405" t="s">
        <v>2996</v>
      </c>
      <c r="D933" s="565" t="s">
        <v>6411</v>
      </c>
      <c r="E933" s="588">
        <v>10000</v>
      </c>
      <c r="F933" s="565" t="s">
        <v>3311</v>
      </c>
      <c r="G933" s="575" t="s">
        <v>19</v>
      </c>
      <c r="H933" s="575" t="s">
        <v>20</v>
      </c>
      <c r="I933" s="575" t="s">
        <v>3045</v>
      </c>
      <c r="J933" s="575">
        <v>44266</v>
      </c>
      <c r="K933" s="575" t="s">
        <v>3872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34</v>
      </c>
      <c r="D934" s="565" t="s">
        <v>6411</v>
      </c>
      <c r="E934" s="577">
        <v>59000</v>
      </c>
      <c r="F934" s="557" t="s">
        <v>6811</v>
      </c>
      <c r="G934" s="600" t="s">
        <v>19</v>
      </c>
      <c r="H934" s="600" t="s">
        <v>38</v>
      </c>
      <c r="I934" s="600" t="s">
        <v>4209</v>
      </c>
      <c r="J934" s="598">
        <v>44089</v>
      </c>
      <c r="K934" s="558" t="s">
        <v>3869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34</v>
      </c>
      <c r="D935" s="565" t="s">
        <v>6407</v>
      </c>
      <c r="E935" s="577">
        <v>28617.08</v>
      </c>
      <c r="F935" s="557" t="s">
        <v>4911</v>
      </c>
      <c r="G935" s="557" t="s">
        <v>110</v>
      </c>
      <c r="H935" s="557" t="s">
        <v>38</v>
      </c>
      <c r="I935" s="557" t="s">
        <v>3914</v>
      </c>
      <c r="J935" s="598">
        <v>44551</v>
      </c>
      <c r="K935" s="558" t="s">
        <v>3876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34</v>
      </c>
      <c r="D936" s="565" t="s">
        <v>6407</v>
      </c>
      <c r="E936" s="577">
        <v>131457.67000000001</v>
      </c>
      <c r="F936" s="557" t="s">
        <v>4911</v>
      </c>
      <c r="G936" s="557" t="s">
        <v>110</v>
      </c>
      <c r="H936" s="557" t="s">
        <v>38</v>
      </c>
      <c r="I936" s="557" t="s">
        <v>3914</v>
      </c>
      <c r="J936" s="598">
        <v>44579</v>
      </c>
      <c r="K936" s="558" t="s">
        <v>3869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2996</v>
      </c>
      <c r="D937" s="565" t="s">
        <v>6411</v>
      </c>
      <c r="E937" s="577">
        <v>1000</v>
      </c>
      <c r="F937" s="557" t="s">
        <v>3635</v>
      </c>
      <c r="G937" s="557" t="s">
        <v>19</v>
      </c>
      <c r="H937" s="565" t="s">
        <v>20</v>
      </c>
      <c r="I937" s="565" t="s">
        <v>339</v>
      </c>
      <c r="J937" s="575">
        <v>44319</v>
      </c>
      <c r="K937" s="558" t="s">
        <v>3876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6738</v>
      </c>
      <c r="C938" s="534" t="s">
        <v>2996</v>
      </c>
      <c r="D938" s="565" t="s">
        <v>6411</v>
      </c>
      <c r="E938" s="577">
        <v>20000</v>
      </c>
      <c r="F938" s="534" t="s">
        <v>6765</v>
      </c>
      <c r="G938" s="557" t="s">
        <v>19</v>
      </c>
      <c r="H938" s="557" t="s">
        <v>20</v>
      </c>
      <c r="I938" s="557" t="s">
        <v>290</v>
      </c>
      <c r="J938" s="598">
        <v>44263</v>
      </c>
      <c r="K938" s="558" t="s">
        <v>3872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2996</v>
      </c>
      <c r="D939" s="565" t="s">
        <v>6411</v>
      </c>
      <c r="E939" s="577">
        <v>54000</v>
      </c>
      <c r="F939" s="557" t="s">
        <v>6812</v>
      </c>
      <c r="G939" s="557" t="s">
        <v>19</v>
      </c>
      <c r="H939" s="557" t="s">
        <v>20</v>
      </c>
      <c r="I939" s="557" t="s">
        <v>290</v>
      </c>
      <c r="J939" s="598">
        <v>44328</v>
      </c>
      <c r="K939" s="558" t="s">
        <v>3862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6642</v>
      </c>
      <c r="C940" s="534" t="s">
        <v>2996</v>
      </c>
      <c r="D940" s="600" t="s">
        <v>6407</v>
      </c>
      <c r="E940" s="601">
        <v>120119.71</v>
      </c>
      <c r="F940" s="600" t="s">
        <v>3469</v>
      </c>
      <c r="G940" s="600" t="s">
        <v>19</v>
      </c>
      <c r="H940" s="600" t="s">
        <v>20</v>
      </c>
      <c r="I940" s="600" t="s">
        <v>339</v>
      </c>
      <c r="J940" s="599">
        <v>44391</v>
      </c>
      <c r="K940" s="534" t="s">
        <v>3862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2996</v>
      </c>
      <c r="D941" s="565" t="s">
        <v>6411</v>
      </c>
      <c r="E941" s="577">
        <v>12200</v>
      </c>
      <c r="F941" s="557" t="s">
        <v>3635</v>
      </c>
      <c r="G941" s="557" t="s">
        <v>19</v>
      </c>
      <c r="H941" s="565" t="s">
        <v>20</v>
      </c>
      <c r="I941" s="565" t="s">
        <v>339</v>
      </c>
      <c r="J941" s="575">
        <v>44319</v>
      </c>
      <c r="K941" s="558" t="s">
        <v>3876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34</v>
      </c>
      <c r="D942" s="565" t="s">
        <v>6407</v>
      </c>
      <c r="E942" s="577">
        <v>97983.24</v>
      </c>
      <c r="F942" s="557" t="s">
        <v>6813</v>
      </c>
      <c r="G942" s="557" t="s">
        <v>19</v>
      </c>
      <c r="H942" s="557" t="s">
        <v>124</v>
      </c>
      <c r="I942" s="557" t="s">
        <v>404</v>
      </c>
      <c r="J942" s="598">
        <v>44344</v>
      </c>
      <c r="K942" s="534" t="s">
        <v>3856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34</v>
      </c>
      <c r="D943" s="565" t="s">
        <v>6411</v>
      </c>
      <c r="E943" s="577">
        <v>20000</v>
      </c>
      <c r="F943" s="557" t="s">
        <v>4364</v>
      </c>
      <c r="G943" s="557" t="s">
        <v>19</v>
      </c>
      <c r="H943" s="557" t="s">
        <v>124</v>
      </c>
      <c r="I943" s="557" t="s">
        <v>4201</v>
      </c>
      <c r="J943" s="598">
        <v>44503</v>
      </c>
      <c r="K943" s="534" t="s">
        <v>3909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6814</v>
      </c>
      <c r="C944" s="627" t="s">
        <v>34</v>
      </c>
      <c r="D944" s="628" t="s">
        <v>6411</v>
      </c>
      <c r="E944" s="629">
        <v>150000</v>
      </c>
      <c r="F944" s="618" t="s">
        <v>4142</v>
      </c>
      <c r="G944" s="618" t="s">
        <v>19</v>
      </c>
      <c r="H944" s="618" t="s">
        <v>124</v>
      </c>
      <c r="I944" s="618" t="s">
        <v>6395</v>
      </c>
      <c r="J944" s="633">
        <v>44130</v>
      </c>
      <c r="K944" s="627" t="s">
        <v>3862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34</v>
      </c>
      <c r="D945" s="628" t="s">
        <v>6411</v>
      </c>
      <c r="E945" s="629">
        <v>5000</v>
      </c>
      <c r="F945" s="618" t="s">
        <v>4117</v>
      </c>
      <c r="G945" s="618" t="s">
        <v>19</v>
      </c>
      <c r="H945" s="618" t="s">
        <v>124</v>
      </c>
      <c r="I945" s="618" t="s">
        <v>404</v>
      </c>
      <c r="J945" s="633">
        <v>44497</v>
      </c>
      <c r="K945" s="627" t="s">
        <v>3872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2996</v>
      </c>
      <c r="D946" s="628" t="s">
        <v>6411</v>
      </c>
      <c r="E946" s="629">
        <v>53252</v>
      </c>
      <c r="F946" s="618" t="s">
        <v>6815</v>
      </c>
      <c r="G946" s="628" t="s">
        <v>2998</v>
      </c>
      <c r="H946" s="628" t="s">
        <v>38</v>
      </c>
      <c r="I946" s="628" t="s">
        <v>2999</v>
      </c>
      <c r="J946" s="634">
        <v>43811</v>
      </c>
      <c r="K946" s="635" t="s">
        <v>3872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2996</v>
      </c>
      <c r="D947" s="628" t="s">
        <v>6411</v>
      </c>
      <c r="E947" s="629">
        <v>15000</v>
      </c>
      <c r="F947" s="618" t="s">
        <v>6816</v>
      </c>
      <c r="G947" s="618" t="s">
        <v>19</v>
      </c>
      <c r="H947" s="628" t="s">
        <v>20</v>
      </c>
      <c r="I947" s="628" t="s">
        <v>3045</v>
      </c>
      <c r="J947" s="630">
        <v>44299</v>
      </c>
      <c r="K947" s="635" t="s">
        <v>3862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34</v>
      </c>
      <c r="D948" s="628" t="s">
        <v>6407</v>
      </c>
      <c r="E948" s="629">
        <v>93639.74</v>
      </c>
      <c r="F948" s="618" t="s">
        <v>4932</v>
      </c>
      <c r="G948" s="618" t="s">
        <v>110</v>
      </c>
      <c r="H948" s="628" t="s">
        <v>38</v>
      </c>
      <c r="I948" s="628" t="s">
        <v>4040</v>
      </c>
      <c r="J948" s="630">
        <v>44204</v>
      </c>
      <c r="K948" s="635" t="s">
        <v>3856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6584</v>
      </c>
      <c r="C949" s="627" t="s">
        <v>34</v>
      </c>
      <c r="D949" s="637" t="s">
        <v>6411</v>
      </c>
      <c r="E949" s="638">
        <v>4000</v>
      </c>
      <c r="F949" s="637" t="s">
        <v>772</v>
      </c>
      <c r="G949" s="637" t="s">
        <v>19</v>
      </c>
      <c r="H949" s="637" t="s">
        <v>124</v>
      </c>
      <c r="I949" s="637" t="s">
        <v>404</v>
      </c>
      <c r="J949" s="639">
        <v>44407</v>
      </c>
      <c r="K949" s="627" t="s">
        <v>4077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142</v>
      </c>
      <c r="D950" s="628" t="s">
        <v>6411</v>
      </c>
      <c r="E950" s="629">
        <v>3000</v>
      </c>
      <c r="F950" s="618" t="s">
        <v>3698</v>
      </c>
      <c r="G950" s="618" t="s">
        <v>19</v>
      </c>
      <c r="H950" s="628" t="s">
        <v>38</v>
      </c>
      <c r="I950" s="628" t="s">
        <v>6313</v>
      </c>
      <c r="J950" s="630">
        <v>44062</v>
      </c>
      <c r="K950" s="635" t="s">
        <v>3862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34</v>
      </c>
      <c r="D951" s="637" t="s">
        <v>1002</v>
      </c>
      <c r="E951" s="638">
        <v>73682.14</v>
      </c>
      <c r="F951" s="637" t="s">
        <v>4254</v>
      </c>
      <c r="G951" s="637" t="s">
        <v>2998</v>
      </c>
      <c r="H951" s="637" t="s">
        <v>38</v>
      </c>
      <c r="I951" s="637" t="s">
        <v>2998</v>
      </c>
      <c r="J951" s="639">
        <v>43742</v>
      </c>
      <c r="K951" s="627" t="s">
        <v>4255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6817</v>
      </c>
      <c r="C952" s="627" t="s">
        <v>34</v>
      </c>
      <c r="D952" s="637" t="s">
        <v>6407</v>
      </c>
      <c r="E952" s="638" t="s">
        <v>6818</v>
      </c>
      <c r="F952" s="637" t="s">
        <v>6819</v>
      </c>
      <c r="G952" s="637" t="s">
        <v>19</v>
      </c>
      <c r="H952" s="637" t="s">
        <v>124</v>
      </c>
      <c r="I952" s="637" t="s">
        <v>404</v>
      </c>
      <c r="J952" s="639">
        <v>44405</v>
      </c>
      <c r="K952" s="627" t="s">
        <v>3876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6612</v>
      </c>
      <c r="C953" s="627" t="s">
        <v>34</v>
      </c>
      <c r="D953" s="637" t="s">
        <v>6411</v>
      </c>
      <c r="E953" s="638">
        <v>127458.23</v>
      </c>
      <c r="F953" s="637" t="s">
        <v>3867</v>
      </c>
      <c r="G953" s="637" t="s">
        <v>19</v>
      </c>
      <c r="H953" s="637" t="s">
        <v>38</v>
      </c>
      <c r="I953" s="637" t="s">
        <v>3868</v>
      </c>
      <c r="J953" s="639">
        <v>44326</v>
      </c>
      <c r="K953" s="627" t="s">
        <v>3869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6820</v>
      </c>
      <c r="C954" s="627" t="s">
        <v>34</v>
      </c>
      <c r="D954" s="637" t="s">
        <v>1002</v>
      </c>
      <c r="E954" s="638">
        <v>185758.05</v>
      </c>
      <c r="F954" s="637" t="s">
        <v>4697</v>
      </c>
      <c r="G954" s="637" t="s">
        <v>110</v>
      </c>
      <c r="H954" s="637" t="s">
        <v>38</v>
      </c>
      <c r="I954" s="637" t="s">
        <v>4171</v>
      </c>
      <c r="J954" s="639">
        <v>44218</v>
      </c>
      <c r="K954" s="627" t="s">
        <v>3876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6821</v>
      </c>
      <c r="C955" s="627" t="s">
        <v>34</v>
      </c>
      <c r="D955" s="637" t="s">
        <v>6411</v>
      </c>
      <c r="E955" s="638">
        <v>470001.08</v>
      </c>
      <c r="F955" s="637" t="s">
        <v>4124</v>
      </c>
      <c r="G955" s="637" t="s">
        <v>110</v>
      </c>
      <c r="H955" s="637" t="s">
        <v>38</v>
      </c>
      <c r="I955" s="637" t="s">
        <v>4125</v>
      </c>
      <c r="J955" s="639">
        <v>44103</v>
      </c>
      <c r="K955" s="627" t="s">
        <v>3872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6759</v>
      </c>
      <c r="C956" s="627" t="s">
        <v>34</v>
      </c>
      <c r="D956" s="637" t="s">
        <v>6411</v>
      </c>
      <c r="E956" s="638">
        <v>30000</v>
      </c>
      <c r="F956" s="637" t="s">
        <v>6760</v>
      </c>
      <c r="G956" s="637" t="s">
        <v>19</v>
      </c>
      <c r="H956" s="637" t="s">
        <v>124</v>
      </c>
      <c r="I956" s="637" t="s">
        <v>238</v>
      </c>
      <c r="J956" s="639">
        <v>44645</v>
      </c>
      <c r="K956" s="627" t="s">
        <v>3862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6689</v>
      </c>
      <c r="C957" s="627" t="s">
        <v>34</v>
      </c>
      <c r="D957" s="637" t="s">
        <v>6411</v>
      </c>
      <c r="E957" s="638">
        <v>20000</v>
      </c>
      <c r="F957" s="637" t="s">
        <v>4275</v>
      </c>
      <c r="G957" s="637" t="s">
        <v>19</v>
      </c>
      <c r="H957" s="637" t="s">
        <v>38</v>
      </c>
      <c r="I957" s="637" t="s">
        <v>3146</v>
      </c>
      <c r="J957" s="639">
        <v>44399</v>
      </c>
      <c r="K957" s="627" t="s">
        <v>3862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6733</v>
      </c>
      <c r="C958" s="627" t="s">
        <v>34</v>
      </c>
      <c r="D958" s="637" t="s">
        <v>6411</v>
      </c>
      <c r="E958" s="638">
        <v>20000</v>
      </c>
      <c r="F958" s="637" t="s">
        <v>1806</v>
      </c>
      <c r="G958" s="637" t="s">
        <v>19</v>
      </c>
      <c r="H958" s="637" t="s">
        <v>38</v>
      </c>
      <c r="I958" s="637" t="s">
        <v>5103</v>
      </c>
      <c r="J958" s="639">
        <v>44594</v>
      </c>
      <c r="K958" s="627" t="s">
        <v>3869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6822</v>
      </c>
      <c r="C959" s="627" t="s">
        <v>34</v>
      </c>
      <c r="D959" s="637" t="s">
        <v>6407</v>
      </c>
      <c r="E959" s="638">
        <v>9396.31</v>
      </c>
      <c r="F959" s="637" t="s">
        <v>4284</v>
      </c>
      <c r="G959" s="637" t="s">
        <v>19</v>
      </c>
      <c r="H959" s="637" t="s">
        <v>38</v>
      </c>
      <c r="I959" s="637" t="s">
        <v>4285</v>
      </c>
      <c r="J959" s="639">
        <v>44323</v>
      </c>
      <c r="K959" s="627" t="s">
        <v>3869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6823</v>
      </c>
      <c r="C960" s="627" t="s">
        <v>34</v>
      </c>
      <c r="D960" s="637" t="s">
        <v>6411</v>
      </c>
      <c r="E960" s="638">
        <v>44000</v>
      </c>
      <c r="F960" s="637" t="s">
        <v>1497</v>
      </c>
      <c r="G960" s="637" t="s">
        <v>110</v>
      </c>
      <c r="H960" s="637" t="s">
        <v>38</v>
      </c>
      <c r="I960" s="637">
        <v>4551730</v>
      </c>
      <c r="J960" s="639">
        <v>44138</v>
      </c>
      <c r="K960" s="627" t="s">
        <v>3872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34</v>
      </c>
      <c r="D961" s="637" t="s">
        <v>6411</v>
      </c>
      <c r="E961" s="638">
        <v>250000</v>
      </c>
      <c r="F961" s="637" t="s">
        <v>4142</v>
      </c>
      <c r="G961" s="637" t="s">
        <v>19</v>
      </c>
      <c r="H961" s="637" t="s">
        <v>124</v>
      </c>
      <c r="I961" s="637" t="s">
        <v>6395</v>
      </c>
      <c r="J961" s="639">
        <v>44130</v>
      </c>
      <c r="K961" s="627" t="s">
        <v>3862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6821</v>
      </c>
      <c r="C962" s="627" t="s">
        <v>34</v>
      </c>
      <c r="D962" s="637" t="s">
        <v>6411</v>
      </c>
      <c r="E962" s="638">
        <v>823824</v>
      </c>
      <c r="F962" s="637" t="s">
        <v>4124</v>
      </c>
      <c r="G962" s="637" t="s">
        <v>110</v>
      </c>
      <c r="H962" s="637" t="s">
        <v>38</v>
      </c>
      <c r="I962" s="637" t="s">
        <v>4125</v>
      </c>
      <c r="J962" s="639">
        <v>44103</v>
      </c>
      <c r="K962" s="627" t="s">
        <v>3872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6466</v>
      </c>
      <c r="C963" s="627" t="s">
        <v>2996</v>
      </c>
      <c r="D963" s="637" t="s">
        <v>6407</v>
      </c>
      <c r="E963" s="638">
        <v>64448.81</v>
      </c>
      <c r="F963" s="637" t="s">
        <v>3109</v>
      </c>
      <c r="G963" s="637" t="s">
        <v>2998</v>
      </c>
      <c r="H963" s="637" t="s">
        <v>38</v>
      </c>
      <c r="I963" s="637" t="s">
        <v>2999</v>
      </c>
      <c r="J963" s="639">
        <v>43707</v>
      </c>
      <c r="K963" s="627" t="s">
        <v>3876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6824</v>
      </c>
      <c r="C964" s="627" t="s">
        <v>34</v>
      </c>
      <c r="D964" s="637" t="s">
        <v>6411</v>
      </c>
      <c r="E964" s="638">
        <v>10000</v>
      </c>
      <c r="F964" s="637" t="s">
        <v>6825</v>
      </c>
      <c r="G964" s="637" t="s">
        <v>19</v>
      </c>
      <c r="H964" s="637" t="s">
        <v>124</v>
      </c>
      <c r="I964" s="637" t="s">
        <v>238</v>
      </c>
      <c r="J964" s="639">
        <v>44715</v>
      </c>
      <c r="K964" s="627" t="s">
        <v>3872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6826</v>
      </c>
      <c r="C965" s="627" t="s">
        <v>34</v>
      </c>
      <c r="D965" s="637" t="s">
        <v>6411</v>
      </c>
      <c r="E965" s="638">
        <v>323000</v>
      </c>
      <c r="F965" s="637" t="s">
        <v>4460</v>
      </c>
      <c r="G965" s="637" t="s">
        <v>19</v>
      </c>
      <c r="H965" s="637" t="s">
        <v>124</v>
      </c>
      <c r="I965" s="637" t="s">
        <v>238</v>
      </c>
      <c r="J965" s="639">
        <v>44694</v>
      </c>
      <c r="K965" s="627" t="s">
        <v>3869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6558</v>
      </c>
      <c r="C966" s="627" t="s">
        <v>34</v>
      </c>
      <c r="D966" s="637" t="s">
        <v>1002</v>
      </c>
      <c r="E966" s="638">
        <v>3147.95</v>
      </c>
      <c r="F966" s="637" t="s">
        <v>1253</v>
      </c>
      <c r="G966" s="637" t="s">
        <v>110</v>
      </c>
      <c r="H966" s="637" t="s">
        <v>38</v>
      </c>
      <c r="I966" s="637" t="s">
        <v>4171</v>
      </c>
      <c r="J966" s="639">
        <v>44145</v>
      </c>
      <c r="K966" s="627" t="s">
        <v>3856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6827</v>
      </c>
      <c r="C967" s="627" t="s">
        <v>34</v>
      </c>
      <c r="D967" s="637" t="s">
        <v>6411</v>
      </c>
      <c r="E967" s="638">
        <v>35000</v>
      </c>
      <c r="F967" s="637" t="s">
        <v>4167</v>
      </c>
      <c r="G967" s="637" t="s">
        <v>19</v>
      </c>
      <c r="H967" s="637" t="s">
        <v>124</v>
      </c>
      <c r="I967" s="637" t="s">
        <v>5085</v>
      </c>
      <c r="J967" s="639">
        <v>44445</v>
      </c>
      <c r="K967" s="627" t="s">
        <v>3869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6828</v>
      </c>
      <c r="C968" s="627" t="s">
        <v>34</v>
      </c>
      <c r="D968" s="637" t="s">
        <v>6407</v>
      </c>
      <c r="E968" s="638" t="s">
        <v>6829</v>
      </c>
      <c r="F968" s="637" t="s">
        <v>4130</v>
      </c>
      <c r="G968" s="637" t="s">
        <v>19</v>
      </c>
      <c r="H968" s="637" t="s">
        <v>124</v>
      </c>
      <c r="I968" s="637" t="s">
        <v>404</v>
      </c>
      <c r="J968" s="639">
        <v>44466</v>
      </c>
      <c r="K968" s="627" t="s">
        <v>3876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6830</v>
      </c>
      <c r="C969" s="627" t="s">
        <v>34</v>
      </c>
      <c r="D969" s="637" t="s">
        <v>6411</v>
      </c>
      <c r="E969" s="638">
        <v>350000</v>
      </c>
      <c r="F969" s="637" t="s">
        <v>1638</v>
      </c>
      <c r="G969" s="637" t="s">
        <v>19</v>
      </c>
      <c r="H969" s="637" t="s">
        <v>124</v>
      </c>
      <c r="I969" s="637" t="s">
        <v>244</v>
      </c>
      <c r="J969" s="639">
        <v>44568</v>
      </c>
      <c r="K969" s="627" t="s">
        <v>4532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6831</v>
      </c>
      <c r="C970" s="627" t="s">
        <v>34</v>
      </c>
      <c r="D970" s="637" t="s">
        <v>6411</v>
      </c>
      <c r="E970" s="638">
        <v>15000</v>
      </c>
      <c r="F970" s="637" t="s">
        <v>4816</v>
      </c>
      <c r="G970" s="637" t="s">
        <v>19</v>
      </c>
      <c r="H970" s="637" t="s">
        <v>124</v>
      </c>
      <c r="I970" s="637" t="s">
        <v>6395</v>
      </c>
      <c r="J970" s="639">
        <v>44679</v>
      </c>
      <c r="K970" s="627" t="s">
        <v>3862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6832</v>
      </c>
      <c r="C971" s="627" t="s">
        <v>2996</v>
      </c>
      <c r="D971" s="637" t="s">
        <v>6407</v>
      </c>
      <c r="E971" s="638">
        <v>53398.09</v>
      </c>
      <c r="F971" s="637" t="s">
        <v>3615</v>
      </c>
      <c r="G971" s="637" t="s">
        <v>19</v>
      </c>
      <c r="H971" s="637" t="s">
        <v>20</v>
      </c>
      <c r="I971" s="637" t="s">
        <v>339</v>
      </c>
      <c r="J971" s="639">
        <v>44335</v>
      </c>
      <c r="K971" s="627" t="s">
        <v>3862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6833</v>
      </c>
      <c r="C972" s="627" t="s">
        <v>34</v>
      </c>
      <c r="D972" s="637" t="s">
        <v>6407</v>
      </c>
      <c r="E972" s="638">
        <v>102018.55</v>
      </c>
      <c r="F972" s="637" t="s">
        <v>6834</v>
      </c>
      <c r="G972" s="637" t="s">
        <v>19</v>
      </c>
      <c r="H972" s="637" t="s">
        <v>38</v>
      </c>
      <c r="I972" s="637" t="s">
        <v>99</v>
      </c>
      <c r="J972" s="639">
        <v>44655</v>
      </c>
      <c r="K972" s="627" t="s">
        <v>3862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6482</v>
      </c>
      <c r="C973" s="627" t="s">
        <v>34</v>
      </c>
      <c r="D973" s="637" t="s">
        <v>6411</v>
      </c>
      <c r="E973" s="638">
        <v>5000</v>
      </c>
      <c r="F973" s="637" t="s">
        <v>4440</v>
      </c>
      <c r="G973" s="637" t="s">
        <v>19</v>
      </c>
      <c r="H973" s="637" t="s">
        <v>124</v>
      </c>
      <c r="I973" s="637" t="s">
        <v>3929</v>
      </c>
      <c r="J973" s="639">
        <v>44263</v>
      </c>
      <c r="K973" s="627" t="s">
        <v>3869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6824</v>
      </c>
      <c r="C974" s="627" t="s">
        <v>34</v>
      </c>
      <c r="D974" s="637" t="s">
        <v>6411</v>
      </c>
      <c r="E974" s="638">
        <v>10000</v>
      </c>
      <c r="F974" s="637" t="s">
        <v>6825</v>
      </c>
      <c r="G974" s="637" t="s">
        <v>19</v>
      </c>
      <c r="H974" s="637" t="s">
        <v>124</v>
      </c>
      <c r="I974" s="637" t="s">
        <v>238</v>
      </c>
      <c r="J974" s="639">
        <v>44715</v>
      </c>
      <c r="K974" s="627" t="s">
        <v>3872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6824</v>
      </c>
      <c r="C975" s="627" t="s">
        <v>34</v>
      </c>
      <c r="D975" s="637" t="s">
        <v>6411</v>
      </c>
      <c r="E975" s="638">
        <v>10000</v>
      </c>
      <c r="F975" s="637" t="s">
        <v>6825</v>
      </c>
      <c r="G975" s="637" t="s">
        <v>19</v>
      </c>
      <c r="H975" s="637" t="s">
        <v>124</v>
      </c>
      <c r="I975" s="637" t="s">
        <v>238</v>
      </c>
      <c r="J975" s="639">
        <v>44715</v>
      </c>
      <c r="K975" s="627" t="s">
        <v>3872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6784</v>
      </c>
      <c r="C976" s="627" t="s">
        <v>34</v>
      </c>
      <c r="D976" s="637" t="s">
        <v>6411</v>
      </c>
      <c r="E976" s="638">
        <v>7141.5</v>
      </c>
      <c r="F976" s="637" t="s">
        <v>3875</v>
      </c>
      <c r="G976" s="637" t="s">
        <v>19</v>
      </c>
      <c r="H976" s="637" t="s">
        <v>124</v>
      </c>
      <c r="I976" s="637" t="s">
        <v>404</v>
      </c>
      <c r="J976" s="639">
        <v>44084</v>
      </c>
      <c r="K976" s="627" t="s">
        <v>3876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6835</v>
      </c>
      <c r="C977" s="627" t="s">
        <v>34</v>
      </c>
      <c r="D977" s="637" t="s">
        <v>1002</v>
      </c>
      <c r="E977" s="638">
        <v>39350.99</v>
      </c>
      <c r="F977" s="637" t="s">
        <v>4467</v>
      </c>
      <c r="G977" s="637" t="s">
        <v>19</v>
      </c>
      <c r="H977" s="637" t="s">
        <v>38</v>
      </c>
      <c r="I977" s="637" t="s">
        <v>99</v>
      </c>
      <c r="J977" s="639">
        <v>44615</v>
      </c>
      <c r="K977" s="627" t="s">
        <v>3869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6809</v>
      </c>
      <c r="C978" s="627" t="s">
        <v>34</v>
      </c>
      <c r="D978" s="637" t="s">
        <v>1002</v>
      </c>
      <c r="E978" s="638">
        <v>10000</v>
      </c>
      <c r="F978" s="637" t="s">
        <v>1951</v>
      </c>
      <c r="G978" s="637" t="s">
        <v>19</v>
      </c>
      <c r="H978" s="637" t="s">
        <v>124</v>
      </c>
      <c r="I978" s="637" t="s">
        <v>404</v>
      </c>
      <c r="J978" s="639">
        <v>44744</v>
      </c>
      <c r="K978" s="627" t="s">
        <v>3856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6809</v>
      </c>
      <c r="C979" s="627" t="s">
        <v>34</v>
      </c>
      <c r="D979" s="637" t="s">
        <v>6411</v>
      </c>
      <c r="E979" s="638">
        <v>10000</v>
      </c>
      <c r="F979" s="637" t="s">
        <v>1951</v>
      </c>
      <c r="G979" s="637" t="s">
        <v>19</v>
      </c>
      <c r="H979" s="637" t="s">
        <v>124</v>
      </c>
      <c r="I979" s="637" t="s">
        <v>404</v>
      </c>
      <c r="J979" s="639" t="s">
        <v>6836</v>
      </c>
      <c r="K979" s="627" t="s">
        <v>4045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6837</v>
      </c>
      <c r="C980" s="627" t="s">
        <v>34</v>
      </c>
      <c r="D980" s="637" t="s">
        <v>6411</v>
      </c>
      <c r="E980" s="638">
        <v>15000</v>
      </c>
      <c r="F980" s="637" t="s">
        <v>4251</v>
      </c>
      <c r="G980" s="637" t="s">
        <v>19</v>
      </c>
      <c r="H980" s="637" t="s">
        <v>38</v>
      </c>
      <c r="I980" s="637" t="s">
        <v>871</v>
      </c>
      <c r="J980" s="639">
        <v>44462</v>
      </c>
      <c r="K980" s="627" t="s">
        <v>3856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6722</v>
      </c>
      <c r="C981" s="627" t="s">
        <v>34</v>
      </c>
      <c r="D981" s="637" t="s">
        <v>6411</v>
      </c>
      <c r="E981" s="638">
        <v>27000</v>
      </c>
      <c r="F981" s="637" t="s">
        <v>4018</v>
      </c>
      <c r="G981" s="637" t="s">
        <v>19</v>
      </c>
      <c r="H981" s="637" t="s">
        <v>38</v>
      </c>
      <c r="I981" s="637" t="s">
        <v>4019</v>
      </c>
      <c r="J981" s="639">
        <v>44061</v>
      </c>
      <c r="K981" s="627" t="s">
        <v>3862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6510</v>
      </c>
      <c r="C982" s="627" t="s">
        <v>34</v>
      </c>
      <c r="D982" s="637" t="s">
        <v>6411</v>
      </c>
      <c r="E982" s="638">
        <v>120000</v>
      </c>
      <c r="F982" s="637" t="s">
        <v>5457</v>
      </c>
      <c r="G982" s="637" t="s">
        <v>110</v>
      </c>
      <c r="H982" s="637" t="s">
        <v>38</v>
      </c>
      <c r="I982" s="637" t="s">
        <v>1740</v>
      </c>
      <c r="J982" s="639">
        <v>44134</v>
      </c>
      <c r="K982" s="627" t="s">
        <v>3856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6824</v>
      </c>
      <c r="C983" s="627" t="s">
        <v>34</v>
      </c>
      <c r="D983" s="637" t="s">
        <v>6411</v>
      </c>
      <c r="E983" s="638">
        <v>10000</v>
      </c>
      <c r="F983" s="637" t="s">
        <v>6825</v>
      </c>
      <c r="G983" s="637" t="s">
        <v>19</v>
      </c>
      <c r="H983" s="637" t="s">
        <v>124</v>
      </c>
      <c r="I983" s="637" t="s">
        <v>238</v>
      </c>
      <c r="J983" s="639">
        <v>44715</v>
      </c>
      <c r="K983" s="627" t="s">
        <v>3872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6838</v>
      </c>
      <c r="C984" s="627" t="s">
        <v>34</v>
      </c>
      <c r="D984" s="637" t="s">
        <v>6407</v>
      </c>
      <c r="E984" s="638">
        <v>82162.42</v>
      </c>
      <c r="F984" s="637" t="s">
        <v>4409</v>
      </c>
      <c r="G984" s="637" t="s">
        <v>19</v>
      </c>
      <c r="H984" s="637" t="s">
        <v>38</v>
      </c>
      <c r="I984" s="637" t="s">
        <v>4410</v>
      </c>
      <c r="J984" s="639">
        <v>44623</v>
      </c>
      <c r="K984" s="627" t="s">
        <v>3869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6839</v>
      </c>
      <c r="C985" s="627" t="s">
        <v>34</v>
      </c>
      <c r="D985" s="637" t="s">
        <v>6407</v>
      </c>
      <c r="E985" s="638">
        <v>545597.31000000006</v>
      </c>
      <c r="F985" s="637" t="s">
        <v>5052</v>
      </c>
      <c r="G985" s="637" t="s">
        <v>19</v>
      </c>
      <c r="H985" s="637" t="s">
        <v>38</v>
      </c>
      <c r="I985" s="637" t="s">
        <v>4410</v>
      </c>
      <c r="J985" s="639">
        <v>44434</v>
      </c>
      <c r="K985" s="627" t="s">
        <v>3869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6742</v>
      </c>
      <c r="C986" s="627" t="s">
        <v>34</v>
      </c>
      <c r="D986" s="637" t="s">
        <v>6411</v>
      </c>
      <c r="E986" s="638">
        <v>100000</v>
      </c>
      <c r="F986" s="637" t="s">
        <v>3906</v>
      </c>
      <c r="G986" s="637" t="s">
        <v>19</v>
      </c>
      <c r="H986" s="637" t="s">
        <v>124</v>
      </c>
      <c r="I986" s="637" t="s">
        <v>238</v>
      </c>
      <c r="J986" s="639">
        <v>44609</v>
      </c>
      <c r="K986" s="627" t="s">
        <v>3872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6840</v>
      </c>
      <c r="C987" s="627" t="s">
        <v>34</v>
      </c>
      <c r="D987" s="637" t="s">
        <v>6407</v>
      </c>
      <c r="E987" s="638">
        <v>674420.41</v>
      </c>
      <c r="F987" s="637" t="s">
        <v>6841</v>
      </c>
      <c r="G987" s="637" t="s">
        <v>19</v>
      </c>
      <c r="H987" s="637" t="s">
        <v>38</v>
      </c>
      <c r="I987" s="637" t="s">
        <v>4410</v>
      </c>
      <c r="J987" s="639">
        <v>44370</v>
      </c>
      <c r="K987" s="627" t="s">
        <v>3869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6842</v>
      </c>
      <c r="C988" s="627" t="s">
        <v>34</v>
      </c>
      <c r="D988" s="637" t="s">
        <v>1002</v>
      </c>
      <c r="E988" s="638">
        <v>152231.41</v>
      </c>
      <c r="F988" s="637" t="s">
        <v>4389</v>
      </c>
      <c r="G988" s="637" t="s">
        <v>19</v>
      </c>
      <c r="H988" s="637" t="s">
        <v>124</v>
      </c>
      <c r="I988" s="637" t="s">
        <v>404</v>
      </c>
      <c r="J988" s="639">
        <v>44251</v>
      </c>
      <c r="K988" s="627" t="s">
        <v>3876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6746</v>
      </c>
      <c r="C989" s="627" t="s">
        <v>34</v>
      </c>
      <c r="D989" s="637" t="s">
        <v>6411</v>
      </c>
      <c r="E989" s="638">
        <v>10000</v>
      </c>
      <c r="F989" s="637" t="s">
        <v>4558</v>
      </c>
      <c r="G989" s="637" t="s">
        <v>19</v>
      </c>
      <c r="H989" s="637" t="s">
        <v>124</v>
      </c>
      <c r="I989" s="637" t="s">
        <v>238</v>
      </c>
      <c r="J989" s="639">
        <v>44615</v>
      </c>
      <c r="K989" s="627" t="s">
        <v>3862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6843</v>
      </c>
      <c r="C990" s="627" t="s">
        <v>34</v>
      </c>
      <c r="D990" s="637" t="s">
        <v>6411</v>
      </c>
      <c r="E990" s="638">
        <v>20000</v>
      </c>
      <c r="F990" s="637" t="s">
        <v>6844</v>
      </c>
      <c r="G990" s="637" t="s">
        <v>19</v>
      </c>
      <c r="H990" s="637" t="s">
        <v>38</v>
      </c>
      <c r="I990" s="637" t="s">
        <v>871</v>
      </c>
      <c r="J990" s="639">
        <v>44460</v>
      </c>
      <c r="K990" s="627" t="s">
        <v>3869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6845</v>
      </c>
      <c r="C991" s="627" t="s">
        <v>34</v>
      </c>
      <c r="D991" s="637" t="s">
        <v>6411</v>
      </c>
      <c r="E991" s="638">
        <v>3000</v>
      </c>
      <c r="F991" s="637" t="s">
        <v>4790</v>
      </c>
      <c r="G991" s="637" t="s">
        <v>19</v>
      </c>
      <c r="H991" s="637" t="s">
        <v>38</v>
      </c>
      <c r="I991" s="637" t="s">
        <v>3146</v>
      </c>
      <c r="J991" s="639">
        <v>44393</v>
      </c>
      <c r="K991" s="627" t="s">
        <v>3856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6846</v>
      </c>
      <c r="C992" s="627" t="s">
        <v>34</v>
      </c>
      <c r="D992" s="637" t="s">
        <v>6411</v>
      </c>
      <c r="E992" s="638">
        <v>5000</v>
      </c>
      <c r="F992" s="637" t="s">
        <v>326</v>
      </c>
      <c r="G992" s="637" t="s">
        <v>19</v>
      </c>
      <c r="H992" s="637" t="s">
        <v>38</v>
      </c>
      <c r="I992" s="637" t="s">
        <v>3232</v>
      </c>
      <c r="J992" s="639">
        <v>44335</v>
      </c>
      <c r="K992" s="627" t="s">
        <v>3909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6847</v>
      </c>
      <c r="C993" s="627" t="s">
        <v>34</v>
      </c>
      <c r="D993" s="637" t="s">
        <v>6411</v>
      </c>
      <c r="E993" s="638">
        <v>18000</v>
      </c>
      <c r="F993" s="637" t="s">
        <v>4364</v>
      </c>
      <c r="G993" s="637" t="s">
        <v>19</v>
      </c>
      <c r="H993" s="637" t="s">
        <v>124</v>
      </c>
      <c r="I993" s="637" t="s">
        <v>4201</v>
      </c>
      <c r="J993" s="639">
        <v>44503</v>
      </c>
      <c r="K993" s="627" t="s">
        <v>3909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6848</v>
      </c>
      <c r="C994" s="627" t="s">
        <v>34</v>
      </c>
      <c r="D994" s="637" t="s">
        <v>6407</v>
      </c>
      <c r="E994" s="638">
        <v>101231.24</v>
      </c>
      <c r="F994" s="637" t="s">
        <v>4300</v>
      </c>
      <c r="G994" s="637" t="s">
        <v>19</v>
      </c>
      <c r="H994" s="637" t="s">
        <v>124</v>
      </c>
      <c r="I994" s="637" t="s">
        <v>4201</v>
      </c>
      <c r="J994" s="639">
        <v>44462</v>
      </c>
      <c r="K994" s="627" t="s">
        <v>3862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3699</v>
      </c>
      <c r="C995" s="627" t="s">
        <v>142</v>
      </c>
      <c r="D995" s="637" t="s">
        <v>6411</v>
      </c>
      <c r="E995" s="638">
        <v>8500</v>
      </c>
      <c r="F995" s="637" t="s">
        <v>3698</v>
      </c>
      <c r="G995" s="637" t="s">
        <v>19</v>
      </c>
      <c r="H995" s="637" t="s">
        <v>38</v>
      </c>
      <c r="I995" s="637" t="s">
        <v>6313</v>
      </c>
      <c r="J995" s="639">
        <v>44062</v>
      </c>
      <c r="K995" s="627" t="s">
        <v>3862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6759</v>
      </c>
      <c r="C996" s="627" t="s">
        <v>34</v>
      </c>
      <c r="D996" s="637" t="s">
        <v>6411</v>
      </c>
      <c r="E996" s="638">
        <v>90000</v>
      </c>
      <c r="F996" s="637" t="s">
        <v>6760</v>
      </c>
      <c r="G996" s="637" t="s">
        <v>19</v>
      </c>
      <c r="H996" s="637" t="s">
        <v>124</v>
      </c>
      <c r="I996" s="637" t="s">
        <v>238</v>
      </c>
      <c r="J996" s="639">
        <v>44645</v>
      </c>
      <c r="K996" s="627" t="s">
        <v>3862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6849</v>
      </c>
      <c r="C997" s="627" t="s">
        <v>34</v>
      </c>
      <c r="D997" s="637" t="s">
        <v>6407</v>
      </c>
      <c r="E997" s="638">
        <v>5000</v>
      </c>
      <c r="F997" s="637" t="s">
        <v>4972</v>
      </c>
      <c r="G997" s="637" t="s">
        <v>19</v>
      </c>
      <c r="H997" s="637" t="s">
        <v>124</v>
      </c>
      <c r="I997" s="637" t="s">
        <v>404</v>
      </c>
      <c r="J997" s="639">
        <v>44619</v>
      </c>
      <c r="K997" s="627" t="s">
        <v>3876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6850</v>
      </c>
      <c r="C998" s="641" t="s">
        <v>34</v>
      </c>
      <c r="D998" s="628" t="s">
        <v>6411</v>
      </c>
      <c r="E998" s="642">
        <v>55000</v>
      </c>
      <c r="F998" s="628" t="s">
        <v>2211</v>
      </c>
      <c r="G998" s="630" t="s">
        <v>19</v>
      </c>
      <c r="H998" s="630" t="s">
        <v>124</v>
      </c>
      <c r="I998" s="630" t="s">
        <v>238</v>
      </c>
      <c r="J998" s="630">
        <v>44613</v>
      </c>
      <c r="K998" s="630" t="s">
        <v>4083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6851</v>
      </c>
      <c r="C999" s="641" t="s">
        <v>34</v>
      </c>
      <c r="D999" s="628" t="s">
        <v>6411</v>
      </c>
      <c r="E999" s="642">
        <v>10000</v>
      </c>
      <c r="F999" s="628" t="s">
        <v>6852</v>
      </c>
      <c r="G999" s="630" t="s">
        <v>19</v>
      </c>
      <c r="H999" s="630" t="s">
        <v>124</v>
      </c>
      <c r="I999" s="630" t="s">
        <v>404</v>
      </c>
      <c r="J999" s="630">
        <v>44824</v>
      </c>
      <c r="K999" s="630" t="s">
        <v>3869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6482</v>
      </c>
      <c r="C1000" s="627" t="s">
        <v>34</v>
      </c>
      <c r="D1000" s="637" t="s">
        <v>6411</v>
      </c>
      <c r="E1000" s="638">
        <v>25000</v>
      </c>
      <c r="F1000" s="637" t="s">
        <v>4440</v>
      </c>
      <c r="G1000" s="637" t="s">
        <v>110</v>
      </c>
      <c r="H1000" s="637" t="s">
        <v>38</v>
      </c>
      <c r="I1000" s="637" t="s">
        <v>3929</v>
      </c>
      <c r="J1000" s="639">
        <v>44263</v>
      </c>
      <c r="K1000" s="627" t="s">
        <v>3862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6853</v>
      </c>
      <c r="C1001" s="627" t="s">
        <v>34</v>
      </c>
      <c r="D1001" s="637" t="s">
        <v>6407</v>
      </c>
      <c r="E1001" s="638">
        <v>120608.02</v>
      </c>
      <c r="F1001" s="637" t="s">
        <v>6854</v>
      </c>
      <c r="G1001" s="637" t="s">
        <v>19</v>
      </c>
      <c r="H1001" s="637" t="s">
        <v>38</v>
      </c>
      <c r="I1001" s="637" t="s">
        <v>4410</v>
      </c>
      <c r="J1001" s="639">
        <v>44623</v>
      </c>
      <c r="K1001" s="627" t="s">
        <v>3869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6855</v>
      </c>
      <c r="C1002" s="627" t="s">
        <v>34</v>
      </c>
      <c r="D1002" s="637" t="s">
        <v>6407</v>
      </c>
      <c r="E1002" s="638">
        <v>181532.44</v>
      </c>
      <c r="F1002" s="637" t="s">
        <v>4862</v>
      </c>
      <c r="G1002" s="637" t="s">
        <v>19</v>
      </c>
      <c r="H1002" s="637" t="s">
        <v>124</v>
      </c>
      <c r="I1002" s="637" t="s">
        <v>4863</v>
      </c>
      <c r="J1002" s="639">
        <v>44376</v>
      </c>
      <c r="K1002" s="627" t="s">
        <v>3876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6788</v>
      </c>
      <c r="C1003" s="627" t="s">
        <v>34</v>
      </c>
      <c r="D1003" s="637" t="s">
        <v>6411</v>
      </c>
      <c r="E1003" s="638">
        <v>200000</v>
      </c>
      <c r="F1003" s="637" t="s">
        <v>6789</v>
      </c>
      <c r="G1003" s="637" t="s">
        <v>19</v>
      </c>
      <c r="H1003" s="637" t="s">
        <v>124</v>
      </c>
      <c r="I1003" s="637" t="s">
        <v>6395</v>
      </c>
      <c r="J1003" s="639">
        <v>44454</v>
      </c>
      <c r="K1003" s="627" t="s">
        <v>3862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6856</v>
      </c>
      <c r="C1004" s="627" t="s">
        <v>34</v>
      </c>
      <c r="D1004" s="637" t="s">
        <v>6411</v>
      </c>
      <c r="E1004" s="638">
        <v>25000</v>
      </c>
      <c r="F1004" s="637" t="s">
        <v>5002</v>
      </c>
      <c r="G1004" s="637" t="s">
        <v>19</v>
      </c>
      <c r="H1004" s="637" t="s">
        <v>38</v>
      </c>
      <c r="I1004" s="637" t="s">
        <v>39</v>
      </c>
      <c r="J1004" s="639">
        <v>44385</v>
      </c>
      <c r="K1004" s="627" t="s">
        <v>3909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6842</v>
      </c>
      <c r="C1005" s="627" t="s">
        <v>34</v>
      </c>
      <c r="D1005" s="637" t="s">
        <v>6407</v>
      </c>
      <c r="E1005" s="638">
        <v>1473.07</v>
      </c>
      <c r="F1005" s="637" t="s">
        <v>4389</v>
      </c>
      <c r="G1005" s="637" t="s">
        <v>19</v>
      </c>
      <c r="H1005" s="637" t="s">
        <v>124</v>
      </c>
      <c r="I1005" s="637" t="s">
        <v>404</v>
      </c>
      <c r="J1005" s="639">
        <v>44251</v>
      </c>
      <c r="K1005" s="627" t="s">
        <v>3876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6798</v>
      </c>
      <c r="C1006" s="627" t="s">
        <v>2996</v>
      </c>
      <c r="D1006" s="637" t="s">
        <v>6407</v>
      </c>
      <c r="E1006" s="638">
        <v>74385.52</v>
      </c>
      <c r="F1006" s="637" t="s">
        <v>3398</v>
      </c>
      <c r="G1006" s="637" t="s">
        <v>19</v>
      </c>
      <c r="H1006" s="637" t="s">
        <v>20</v>
      </c>
      <c r="I1006" s="637" t="s">
        <v>3045</v>
      </c>
      <c r="J1006" s="639">
        <v>44568</v>
      </c>
      <c r="K1006" s="627" t="s">
        <v>3869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6857</v>
      </c>
      <c r="C1007" s="627" t="s">
        <v>34</v>
      </c>
      <c r="D1007" s="637" t="s">
        <v>6411</v>
      </c>
      <c r="E1007" s="638">
        <v>7000</v>
      </c>
      <c r="F1007" s="637" t="s">
        <v>6858</v>
      </c>
      <c r="G1007" s="637" t="s">
        <v>19</v>
      </c>
      <c r="H1007" s="637" t="s">
        <v>124</v>
      </c>
      <c r="I1007" s="637" t="s">
        <v>238</v>
      </c>
      <c r="J1007" s="639">
        <v>44673</v>
      </c>
      <c r="K1007" s="627" t="s">
        <v>3872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6859</v>
      </c>
      <c r="C1008" s="627" t="s">
        <v>34</v>
      </c>
      <c r="D1008" s="637" t="s">
        <v>6407</v>
      </c>
      <c r="E1008" s="638">
        <v>157156.82</v>
      </c>
      <c r="F1008" s="637" t="s">
        <v>6860</v>
      </c>
      <c r="G1008" s="637" t="s">
        <v>19</v>
      </c>
      <c r="H1008" s="637" t="s">
        <v>38</v>
      </c>
      <c r="I1008" s="637" t="s">
        <v>1014</v>
      </c>
      <c r="J1008" s="639">
        <v>44277</v>
      </c>
      <c r="K1008" s="627" t="s">
        <v>3872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6861</v>
      </c>
      <c r="C1009" s="627" t="s">
        <v>2996</v>
      </c>
      <c r="D1009" s="637" t="s">
        <v>6407</v>
      </c>
      <c r="E1009" s="638">
        <v>101893.24</v>
      </c>
      <c r="F1009" s="637" t="s">
        <v>3198</v>
      </c>
      <c r="G1009" s="637" t="s">
        <v>19</v>
      </c>
      <c r="H1009" s="637" t="s">
        <v>20</v>
      </c>
      <c r="I1009" s="637" t="s">
        <v>290</v>
      </c>
      <c r="J1009" s="639">
        <v>44365</v>
      </c>
      <c r="K1009" s="627" t="s">
        <v>3862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6702</v>
      </c>
      <c r="C1010" s="627" t="s">
        <v>34</v>
      </c>
      <c r="D1010" s="637" t="s">
        <v>6411</v>
      </c>
      <c r="E1010" s="638">
        <v>5500</v>
      </c>
      <c r="F1010" s="637" t="s">
        <v>2529</v>
      </c>
      <c r="G1010" s="637" t="s">
        <v>19</v>
      </c>
      <c r="H1010" s="637" t="s">
        <v>38</v>
      </c>
      <c r="I1010" s="637" t="s">
        <v>3146</v>
      </c>
      <c r="J1010" s="639">
        <v>44293</v>
      </c>
      <c r="K1010" s="627" t="s">
        <v>3856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6862</v>
      </c>
      <c r="C1011" s="627" t="s">
        <v>2996</v>
      </c>
      <c r="D1011" s="637" t="s">
        <v>6407</v>
      </c>
      <c r="E1011" s="638">
        <v>111338.29</v>
      </c>
      <c r="F1011" s="637" t="s">
        <v>3381</v>
      </c>
      <c r="G1011" s="637" t="s">
        <v>19</v>
      </c>
      <c r="H1011" s="637" t="s">
        <v>20</v>
      </c>
      <c r="I1011" s="637" t="s">
        <v>339</v>
      </c>
      <c r="J1011" s="639">
        <v>44600</v>
      </c>
      <c r="K1011" s="627" t="s">
        <v>3872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6863</v>
      </c>
      <c r="C1012" s="627" t="s">
        <v>34</v>
      </c>
      <c r="D1012" s="637" t="s">
        <v>6407</v>
      </c>
      <c r="E1012" s="638" t="s">
        <v>6864</v>
      </c>
      <c r="F1012" s="637" t="s">
        <v>4517</v>
      </c>
      <c r="G1012" s="637" t="s">
        <v>110</v>
      </c>
      <c r="H1012" s="637" t="s">
        <v>38</v>
      </c>
      <c r="I1012" s="637" t="s">
        <v>4518</v>
      </c>
      <c r="J1012" s="639">
        <v>44211</v>
      </c>
      <c r="K1012" s="627" t="s">
        <v>3876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6733</v>
      </c>
      <c r="C1013" s="627" t="s">
        <v>34</v>
      </c>
      <c r="D1013" s="637" t="s">
        <v>6411</v>
      </c>
      <c r="E1013" s="638">
        <v>30000</v>
      </c>
      <c r="F1013" s="637" t="s">
        <v>1806</v>
      </c>
      <c r="G1013" s="637" t="s">
        <v>19</v>
      </c>
      <c r="H1013" s="637" t="s">
        <v>38</v>
      </c>
      <c r="I1013" s="637" t="s">
        <v>5103</v>
      </c>
      <c r="J1013" s="639">
        <v>44594</v>
      </c>
      <c r="K1013" s="627" t="s">
        <v>3869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6788</v>
      </c>
      <c r="C1014" s="405" t="s">
        <v>34</v>
      </c>
      <c r="D1014" s="565" t="s">
        <v>6411</v>
      </c>
      <c r="E1014" s="588">
        <v>125000</v>
      </c>
      <c r="F1014" s="565" t="s">
        <v>6789</v>
      </c>
      <c r="G1014" s="575" t="s">
        <v>19</v>
      </c>
      <c r="H1014" s="575" t="s">
        <v>124</v>
      </c>
      <c r="I1014" s="575" t="s">
        <v>6395</v>
      </c>
      <c r="J1014" s="575">
        <v>44454</v>
      </c>
      <c r="K1014" s="575" t="s">
        <v>3862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6865</v>
      </c>
      <c r="C1015" s="405" t="s">
        <v>34</v>
      </c>
      <c r="D1015" s="565" t="s">
        <v>6407</v>
      </c>
      <c r="E1015" s="588">
        <v>444418.17</v>
      </c>
      <c r="F1015" s="565" t="s">
        <v>5192</v>
      </c>
      <c r="G1015" s="575" t="s">
        <v>19</v>
      </c>
      <c r="H1015" s="575" t="s">
        <v>124</v>
      </c>
      <c r="I1015" s="575" t="s">
        <v>4201</v>
      </c>
      <c r="J1015" s="575">
        <v>44421</v>
      </c>
      <c r="K1015" s="575" t="s">
        <v>3869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6785</v>
      </c>
      <c r="C1016" s="534" t="s">
        <v>34</v>
      </c>
      <c r="D1016" s="600" t="s">
        <v>6411</v>
      </c>
      <c r="E1016" s="601">
        <v>10000</v>
      </c>
      <c r="F1016" s="600" t="s">
        <v>6866</v>
      </c>
      <c r="G1016" s="600" t="s">
        <v>19</v>
      </c>
      <c r="H1016" s="600" t="s">
        <v>124</v>
      </c>
      <c r="I1016" s="600" t="s">
        <v>244</v>
      </c>
      <c r="J1016" s="599">
        <v>44645</v>
      </c>
      <c r="K1016" s="534" t="s">
        <v>3869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6867</v>
      </c>
      <c r="C1017" s="534" t="s">
        <v>34</v>
      </c>
      <c r="D1017" s="600" t="s">
        <v>6407</v>
      </c>
      <c r="E1017" s="601">
        <v>608381.09</v>
      </c>
      <c r="F1017" s="600" t="s">
        <v>4891</v>
      </c>
      <c r="G1017" s="600" t="s">
        <v>19</v>
      </c>
      <c r="H1017" s="600" t="s">
        <v>38</v>
      </c>
      <c r="I1017" s="600" t="s">
        <v>3752</v>
      </c>
      <c r="J1017" s="599">
        <v>44341</v>
      </c>
      <c r="K1017" s="534" t="s">
        <v>4892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6823</v>
      </c>
      <c r="C1018" s="534" t="s">
        <v>34</v>
      </c>
      <c r="D1018" s="600" t="s">
        <v>6411</v>
      </c>
      <c r="E1018" s="601">
        <v>5000</v>
      </c>
      <c r="F1018" s="600" t="s">
        <v>1497</v>
      </c>
      <c r="G1018" s="600" t="s">
        <v>110</v>
      </c>
      <c r="H1018" s="600" t="s">
        <v>38</v>
      </c>
      <c r="I1018" s="600" t="s">
        <v>3703</v>
      </c>
      <c r="J1018" s="599">
        <v>44138</v>
      </c>
      <c r="K1018" s="534" t="s">
        <v>3872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6785</v>
      </c>
      <c r="C1019" s="534" t="s">
        <v>34</v>
      </c>
      <c r="D1019" s="600" t="s">
        <v>6411</v>
      </c>
      <c r="E1019" s="601">
        <v>5000</v>
      </c>
      <c r="F1019" s="600" t="s">
        <v>6866</v>
      </c>
      <c r="G1019" s="600" t="s">
        <v>19</v>
      </c>
      <c r="H1019" s="600" t="s">
        <v>124</v>
      </c>
      <c r="I1019" s="600" t="s">
        <v>244</v>
      </c>
      <c r="J1019" s="599">
        <v>44645</v>
      </c>
      <c r="K1019" s="534" t="s">
        <v>3869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6722</v>
      </c>
      <c r="C1020" s="534" t="s">
        <v>34</v>
      </c>
      <c r="D1020" s="600" t="s">
        <v>6411</v>
      </c>
      <c r="E1020" s="601">
        <v>25000</v>
      </c>
      <c r="F1020" s="600" t="s">
        <v>4018</v>
      </c>
      <c r="G1020" s="600" t="s">
        <v>19</v>
      </c>
      <c r="H1020" s="600" t="s">
        <v>38</v>
      </c>
      <c r="I1020" s="600" t="s">
        <v>4019</v>
      </c>
      <c r="J1020" s="599">
        <v>44061</v>
      </c>
      <c r="K1020" s="534" t="s">
        <v>3862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6868</v>
      </c>
      <c r="C1021" s="405" t="s">
        <v>34</v>
      </c>
      <c r="D1021" s="565" t="s">
        <v>6407</v>
      </c>
      <c r="E1021" s="588">
        <v>835364.29</v>
      </c>
      <c r="F1021" s="565" t="s">
        <v>4179</v>
      </c>
      <c r="G1021" s="575" t="s">
        <v>19</v>
      </c>
      <c r="H1021" s="575" t="s">
        <v>124</v>
      </c>
      <c r="I1021" s="575" t="s">
        <v>238</v>
      </c>
      <c r="J1021" s="575">
        <v>44648</v>
      </c>
      <c r="K1021" s="575" t="s">
        <v>3862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6869</v>
      </c>
      <c r="C1022" s="405" t="s">
        <v>34</v>
      </c>
      <c r="D1022" s="565" t="s">
        <v>6407</v>
      </c>
      <c r="E1022" s="588">
        <v>1652454.72</v>
      </c>
      <c r="F1022" s="565" t="s">
        <v>4179</v>
      </c>
      <c r="G1022" s="575" t="s">
        <v>19</v>
      </c>
      <c r="H1022" s="575" t="s">
        <v>124</v>
      </c>
      <c r="I1022" s="575" t="s">
        <v>238</v>
      </c>
      <c r="J1022" s="575">
        <v>44648</v>
      </c>
      <c r="K1022" s="575" t="s">
        <v>3862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6870</v>
      </c>
      <c r="C1023" s="405" t="s">
        <v>34</v>
      </c>
      <c r="D1023" s="565" t="s">
        <v>6411</v>
      </c>
      <c r="E1023" s="588">
        <v>10000</v>
      </c>
      <c r="F1023" s="565" t="s">
        <v>4766</v>
      </c>
      <c r="G1023" s="575" t="s">
        <v>19</v>
      </c>
      <c r="H1023" s="575" t="s">
        <v>124</v>
      </c>
      <c r="I1023" s="575" t="s">
        <v>6871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6872</v>
      </c>
      <c r="C1024" s="405" t="s">
        <v>34</v>
      </c>
      <c r="D1024" s="565" t="s">
        <v>6407</v>
      </c>
      <c r="E1024" s="588">
        <v>352012.79</v>
      </c>
      <c r="F1024" s="565" t="s">
        <v>4183</v>
      </c>
      <c r="G1024" s="575" t="s">
        <v>110</v>
      </c>
      <c r="H1024" s="575" t="s">
        <v>38</v>
      </c>
      <c r="I1024" s="575" t="s">
        <v>4134</v>
      </c>
      <c r="J1024" s="575">
        <v>44186</v>
      </c>
      <c r="K1024" s="575" t="s">
        <v>3872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6873</v>
      </c>
      <c r="C1025" s="405" t="s">
        <v>34</v>
      </c>
      <c r="D1025" s="565" t="s">
        <v>6407</v>
      </c>
      <c r="E1025" s="588">
        <v>130273.59</v>
      </c>
      <c r="F1025" s="565" t="s">
        <v>4356</v>
      </c>
      <c r="G1025" s="575" t="s">
        <v>110</v>
      </c>
      <c r="H1025" s="575" t="s">
        <v>38</v>
      </c>
      <c r="I1025" s="575" t="s">
        <v>3703</v>
      </c>
      <c r="J1025" s="575">
        <v>44211</v>
      </c>
      <c r="K1025" s="575" t="s">
        <v>3862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6874</v>
      </c>
      <c r="C1026" s="405" t="s">
        <v>34</v>
      </c>
      <c r="D1026" s="565" t="s">
        <v>6411</v>
      </c>
      <c r="E1026" s="588">
        <v>10000</v>
      </c>
      <c r="F1026" s="565" t="s">
        <v>4150</v>
      </c>
      <c r="G1026" s="575" t="s">
        <v>19</v>
      </c>
      <c r="H1026" s="575" t="s">
        <v>124</v>
      </c>
      <c r="I1026" s="575" t="s">
        <v>238</v>
      </c>
      <c r="J1026" s="575">
        <v>44762</v>
      </c>
      <c r="K1026" s="575" t="s">
        <v>3872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6536</v>
      </c>
      <c r="C1027" s="405" t="s">
        <v>34</v>
      </c>
      <c r="D1027" s="565" t="s">
        <v>6407</v>
      </c>
      <c r="E1027" s="588">
        <v>41167.949999999997</v>
      </c>
      <c r="F1027" s="565" t="s">
        <v>4097</v>
      </c>
      <c r="G1027" s="575" t="s">
        <v>110</v>
      </c>
      <c r="H1027" s="575" t="s">
        <v>38</v>
      </c>
      <c r="I1027" s="575" t="s">
        <v>3703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6874</v>
      </c>
      <c r="C1028" s="405" t="s">
        <v>34</v>
      </c>
      <c r="D1028" s="565" t="s">
        <v>6411</v>
      </c>
      <c r="E1028" s="588">
        <v>10000</v>
      </c>
      <c r="F1028" s="565" t="s">
        <v>4150</v>
      </c>
      <c r="G1028" s="575" t="s">
        <v>19</v>
      </c>
      <c r="H1028" s="575" t="s">
        <v>124</v>
      </c>
      <c r="I1028" s="575" t="s">
        <v>238</v>
      </c>
      <c r="J1028" s="575">
        <v>44762</v>
      </c>
      <c r="K1028" s="575" t="s">
        <v>3872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6875</v>
      </c>
      <c r="C1029" s="405" t="s">
        <v>34</v>
      </c>
      <c r="D1029" s="565" t="s">
        <v>6411</v>
      </c>
      <c r="E1029" s="588">
        <v>4000</v>
      </c>
      <c r="F1029" s="565" t="s">
        <v>4117</v>
      </c>
      <c r="G1029" s="575" t="s">
        <v>19</v>
      </c>
      <c r="H1029" s="575" t="s">
        <v>124</v>
      </c>
      <c r="I1029" s="575" t="s">
        <v>404</v>
      </c>
      <c r="J1029" s="575">
        <v>44497</v>
      </c>
      <c r="K1029" s="575" t="s">
        <v>3872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6876</v>
      </c>
      <c r="C1030" s="405" t="s">
        <v>34</v>
      </c>
      <c r="D1030" s="565" t="s">
        <v>6407</v>
      </c>
      <c r="E1030" s="588">
        <v>160322.21</v>
      </c>
      <c r="F1030" s="565" t="s">
        <v>4844</v>
      </c>
      <c r="G1030" s="575" t="s">
        <v>19</v>
      </c>
      <c r="H1030" s="575" t="s">
        <v>124</v>
      </c>
      <c r="I1030" s="575" t="s">
        <v>4201</v>
      </c>
      <c r="J1030" s="575">
        <v>44487</v>
      </c>
      <c r="K1030" s="575" t="s">
        <v>3862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6877</v>
      </c>
      <c r="C1031" s="405" t="s">
        <v>34</v>
      </c>
      <c r="D1031" s="565" t="s">
        <v>6411</v>
      </c>
      <c r="E1031" s="588">
        <v>96000</v>
      </c>
      <c r="F1031" s="565" t="s">
        <v>4923</v>
      </c>
      <c r="G1031" s="575" t="s">
        <v>19</v>
      </c>
      <c r="H1031" s="575" t="s">
        <v>124</v>
      </c>
      <c r="I1031" s="575" t="s">
        <v>354</v>
      </c>
      <c r="J1031" s="575">
        <v>44698</v>
      </c>
      <c r="K1031" s="575" t="s">
        <v>3876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6878</v>
      </c>
      <c r="C1032" s="405" t="s">
        <v>34</v>
      </c>
      <c r="D1032" s="565" t="s">
        <v>6407</v>
      </c>
      <c r="E1032" s="588">
        <v>217697.33</v>
      </c>
      <c r="F1032" s="565" t="s">
        <v>5403</v>
      </c>
      <c r="G1032" s="575" t="s">
        <v>19</v>
      </c>
      <c r="H1032" s="575" t="s">
        <v>124</v>
      </c>
      <c r="I1032" s="575" t="s">
        <v>4201</v>
      </c>
      <c r="J1032" s="575">
        <v>44426</v>
      </c>
      <c r="K1032" s="575" t="s">
        <v>3872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6879</v>
      </c>
      <c r="C1033" s="405" t="s">
        <v>2996</v>
      </c>
      <c r="D1033" s="565" t="s">
        <v>6407</v>
      </c>
      <c r="E1033" s="588">
        <v>865757.17</v>
      </c>
      <c r="F1033" s="565" t="s">
        <v>3075</v>
      </c>
      <c r="G1033" s="575" t="s">
        <v>19</v>
      </c>
      <c r="H1033" s="575" t="s">
        <v>20</v>
      </c>
      <c r="I1033" s="575" t="s">
        <v>3045</v>
      </c>
      <c r="J1033" s="575">
        <v>44263</v>
      </c>
      <c r="K1033" s="575" t="s">
        <v>3869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6880</v>
      </c>
      <c r="C1034" s="405" t="s">
        <v>34</v>
      </c>
      <c r="D1034" s="565" t="s">
        <v>6407</v>
      </c>
      <c r="E1034" s="588">
        <v>662610.46</v>
      </c>
      <c r="F1034" s="565" t="s">
        <v>4944</v>
      </c>
      <c r="G1034" s="575" t="s">
        <v>19</v>
      </c>
      <c r="H1034" s="575" t="s">
        <v>124</v>
      </c>
      <c r="I1034" s="575" t="s">
        <v>4201</v>
      </c>
      <c r="J1034" s="575">
        <v>44517</v>
      </c>
      <c r="K1034" s="565" t="s">
        <v>3909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6881</v>
      </c>
      <c r="C1035" s="405" t="s">
        <v>34</v>
      </c>
      <c r="D1035" s="565" t="s">
        <v>6411</v>
      </c>
      <c r="E1035" s="588">
        <v>17000</v>
      </c>
      <c r="F1035" s="565" t="s">
        <v>5365</v>
      </c>
      <c r="G1035" s="575" t="s">
        <v>110</v>
      </c>
      <c r="H1035" s="575" t="s">
        <v>38</v>
      </c>
      <c r="I1035" s="575" t="s">
        <v>1740</v>
      </c>
      <c r="J1035" s="575">
        <v>44147</v>
      </c>
      <c r="K1035" s="575" t="s">
        <v>3876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6823</v>
      </c>
      <c r="C1036" s="405" t="s">
        <v>34</v>
      </c>
      <c r="D1036" s="565" t="s">
        <v>6411</v>
      </c>
      <c r="E1036" s="588">
        <v>20000</v>
      </c>
      <c r="F1036" s="565" t="s">
        <v>1497</v>
      </c>
      <c r="G1036" s="575" t="s">
        <v>110</v>
      </c>
      <c r="H1036" s="575" t="s">
        <v>38</v>
      </c>
      <c r="I1036" s="575" t="s">
        <v>3703</v>
      </c>
      <c r="J1036" s="575">
        <v>44138</v>
      </c>
      <c r="K1036" s="575" t="s">
        <v>3872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6722</v>
      </c>
      <c r="C1037" s="405" t="s">
        <v>34</v>
      </c>
      <c r="D1037" s="565" t="s">
        <v>6411</v>
      </c>
      <c r="E1037" s="588">
        <v>25000</v>
      </c>
      <c r="F1037" s="565" t="s">
        <v>4018</v>
      </c>
      <c r="G1037" s="575" t="s">
        <v>19</v>
      </c>
      <c r="H1037" s="575" t="s">
        <v>38</v>
      </c>
      <c r="I1037" s="575" t="s">
        <v>4019</v>
      </c>
      <c r="J1037" s="575">
        <v>44061</v>
      </c>
      <c r="K1037" s="575" t="s">
        <v>3862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6882</v>
      </c>
      <c r="C1038" s="405" t="s">
        <v>34</v>
      </c>
      <c r="D1038" s="565" t="s">
        <v>6407</v>
      </c>
      <c r="E1038" s="588">
        <v>384533.87</v>
      </c>
      <c r="F1038" s="565" t="s">
        <v>5347</v>
      </c>
      <c r="G1038" s="575" t="s">
        <v>19</v>
      </c>
      <c r="H1038" s="575" t="s">
        <v>124</v>
      </c>
      <c r="I1038" s="575" t="s">
        <v>4201</v>
      </c>
      <c r="J1038" s="575">
        <v>44421</v>
      </c>
      <c r="K1038" s="575" t="s">
        <v>3872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6733</v>
      </c>
      <c r="C1039" s="405" t="s">
        <v>34</v>
      </c>
      <c r="D1039" s="565" t="s">
        <v>6411</v>
      </c>
      <c r="E1039" s="588">
        <v>30000</v>
      </c>
      <c r="F1039" s="565" t="s">
        <v>1806</v>
      </c>
      <c r="G1039" s="575" t="s">
        <v>19</v>
      </c>
      <c r="H1039" s="575" t="s">
        <v>38</v>
      </c>
      <c r="I1039" s="575" t="s">
        <v>6399</v>
      </c>
      <c r="J1039" s="575">
        <v>44594</v>
      </c>
      <c r="K1039" s="575" t="s">
        <v>3869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6883</v>
      </c>
      <c r="C1040" s="405" t="s">
        <v>34</v>
      </c>
      <c r="D1040" s="565" t="s">
        <v>1002</v>
      </c>
      <c r="E1040" s="588">
        <v>190943.67</v>
      </c>
      <c r="F1040" s="565" t="s">
        <v>6884</v>
      </c>
      <c r="G1040" s="575" t="s">
        <v>2998</v>
      </c>
      <c r="H1040" s="575" t="s">
        <v>38</v>
      </c>
      <c r="I1040" s="575" t="s">
        <v>2998</v>
      </c>
      <c r="J1040" s="575">
        <v>44361</v>
      </c>
      <c r="K1040" s="575" t="s">
        <v>3872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6885</v>
      </c>
      <c r="C1041" s="405" t="s">
        <v>34</v>
      </c>
      <c r="D1041" s="565" t="s">
        <v>6407</v>
      </c>
      <c r="E1041" s="588">
        <v>32923.57</v>
      </c>
      <c r="F1041" s="565" t="s">
        <v>5084</v>
      </c>
      <c r="G1041" s="575" t="s">
        <v>19</v>
      </c>
      <c r="H1041" s="575" t="s">
        <v>124</v>
      </c>
      <c r="I1041" s="575" t="s">
        <v>5085</v>
      </c>
      <c r="J1041" s="575">
        <v>44623</v>
      </c>
      <c r="K1041" s="565" t="s">
        <v>6886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6874</v>
      </c>
      <c r="C1042" s="405" t="s">
        <v>34</v>
      </c>
      <c r="D1042" s="565" t="s">
        <v>6411</v>
      </c>
      <c r="E1042" s="588">
        <v>10000</v>
      </c>
      <c r="F1042" s="565" t="s">
        <v>4150</v>
      </c>
      <c r="G1042" s="575" t="s">
        <v>19</v>
      </c>
      <c r="H1042" s="575" t="s">
        <v>124</v>
      </c>
      <c r="I1042" s="575" t="s">
        <v>238</v>
      </c>
      <c r="J1042" s="575">
        <v>44762</v>
      </c>
      <c r="K1042" s="575" t="s">
        <v>3872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6887</v>
      </c>
      <c r="C1043" s="405" t="s">
        <v>34</v>
      </c>
      <c r="D1043" s="565" t="s">
        <v>6411</v>
      </c>
      <c r="E1043" s="588">
        <v>96196</v>
      </c>
      <c r="F1043" s="565" t="s">
        <v>4579</v>
      </c>
      <c r="G1043" s="575" t="s">
        <v>19</v>
      </c>
      <c r="H1043" s="575" t="s">
        <v>38</v>
      </c>
      <c r="I1043" s="575" t="s">
        <v>4195</v>
      </c>
      <c r="J1043" s="575">
        <v>44218</v>
      </c>
      <c r="K1043" s="575" t="s">
        <v>3856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34</v>
      </c>
      <c r="D1044" s="565" t="s">
        <v>6411</v>
      </c>
      <c r="E1044" s="588">
        <v>21000</v>
      </c>
      <c r="F1044" s="565" t="s">
        <v>5002</v>
      </c>
      <c r="G1044" s="575" t="s">
        <v>19</v>
      </c>
      <c r="H1044" s="575" t="s">
        <v>38</v>
      </c>
      <c r="I1044" s="575" t="s">
        <v>39</v>
      </c>
      <c r="J1044" s="575">
        <v>44385</v>
      </c>
      <c r="K1044" s="575" t="s">
        <v>3909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6888</v>
      </c>
      <c r="C1045" s="405" t="s">
        <v>34</v>
      </c>
      <c r="D1045" s="565" t="s">
        <v>6407</v>
      </c>
      <c r="E1045" s="588" t="s">
        <v>3220</v>
      </c>
      <c r="F1045" s="565" t="s">
        <v>6889</v>
      </c>
      <c r="G1045" s="575" t="s">
        <v>19</v>
      </c>
      <c r="H1045" s="575" t="s">
        <v>20</v>
      </c>
      <c r="I1045" s="575" t="s">
        <v>339</v>
      </c>
      <c r="J1045" s="575">
        <v>44824</v>
      </c>
      <c r="K1045" s="575" t="s">
        <v>3876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6890</v>
      </c>
      <c r="C1046" s="405" t="s">
        <v>34</v>
      </c>
      <c r="D1046" s="565" t="s">
        <v>6411</v>
      </c>
      <c r="E1046" s="588">
        <v>60000</v>
      </c>
      <c r="F1046" s="565" t="s">
        <v>3904</v>
      </c>
      <c r="G1046" s="575" t="s">
        <v>19</v>
      </c>
      <c r="H1046" s="575" t="s">
        <v>38</v>
      </c>
      <c r="I1046" s="575" t="s">
        <v>39</v>
      </c>
      <c r="J1046" s="575">
        <v>44652</v>
      </c>
      <c r="K1046" s="575" t="s">
        <v>3869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6870</v>
      </c>
      <c r="C1047" s="405" t="s">
        <v>34</v>
      </c>
      <c r="D1047" s="565" t="s">
        <v>6411</v>
      </c>
      <c r="E1047" s="588">
        <v>18000</v>
      </c>
      <c r="F1047" s="565" t="s">
        <v>4766</v>
      </c>
      <c r="G1047" s="575" t="s">
        <v>19</v>
      </c>
      <c r="H1047" s="575" t="s">
        <v>124</v>
      </c>
      <c r="I1047" s="575" t="s">
        <v>6871</v>
      </c>
      <c r="J1047" s="575">
        <v>44776</v>
      </c>
      <c r="K1047" s="575" t="s">
        <v>3876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6891</v>
      </c>
      <c r="C1048" s="405" t="s">
        <v>34</v>
      </c>
      <c r="D1048" s="565" t="s">
        <v>6407</v>
      </c>
      <c r="E1048" s="588">
        <v>156696.82</v>
      </c>
      <c r="F1048" s="565" t="s">
        <v>6892</v>
      </c>
      <c r="G1048" s="575" t="s">
        <v>19</v>
      </c>
      <c r="H1048" s="575" t="s">
        <v>124</v>
      </c>
      <c r="I1048" s="575" t="s">
        <v>4201</v>
      </c>
      <c r="J1048" s="575">
        <v>44461</v>
      </c>
      <c r="K1048" s="575" t="s">
        <v>3869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6893</v>
      </c>
      <c r="C1049" s="405" t="s">
        <v>34</v>
      </c>
      <c r="D1049" s="565" t="s">
        <v>6411</v>
      </c>
      <c r="E1049" s="588">
        <v>4800</v>
      </c>
      <c r="F1049" s="565" t="s">
        <v>722</v>
      </c>
      <c r="G1049" s="575" t="s">
        <v>19</v>
      </c>
      <c r="H1049" s="575" t="s">
        <v>38</v>
      </c>
      <c r="I1049" s="575" t="s">
        <v>99</v>
      </c>
      <c r="J1049" s="575">
        <v>44819</v>
      </c>
      <c r="K1049" s="575" t="s">
        <v>3872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6893</v>
      </c>
      <c r="C1050" s="405" t="s">
        <v>34</v>
      </c>
      <c r="D1050" s="565" t="s">
        <v>6411</v>
      </c>
      <c r="E1050" s="588">
        <v>7477.76</v>
      </c>
      <c r="F1050" s="565" t="s">
        <v>722</v>
      </c>
      <c r="G1050" s="575" t="s">
        <v>19</v>
      </c>
      <c r="H1050" s="575" t="s">
        <v>38</v>
      </c>
      <c r="I1050" s="575" t="s">
        <v>99</v>
      </c>
      <c r="J1050" s="575">
        <v>44819</v>
      </c>
      <c r="K1050" s="575" t="s">
        <v>3872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6894</v>
      </c>
      <c r="C1051" s="405" t="s">
        <v>34</v>
      </c>
      <c r="D1051" s="565" t="s">
        <v>6411</v>
      </c>
      <c r="E1051" s="588">
        <v>199998</v>
      </c>
      <c r="F1051" s="565" t="s">
        <v>4613</v>
      </c>
      <c r="G1051" s="575" t="s">
        <v>19</v>
      </c>
      <c r="H1051" s="575" t="s">
        <v>124</v>
      </c>
      <c r="I1051" s="575" t="s">
        <v>404</v>
      </c>
      <c r="J1051" s="575">
        <v>44739</v>
      </c>
      <c r="K1051" s="575" t="s">
        <v>3869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6895</v>
      </c>
      <c r="C1052" s="405" t="s">
        <v>34</v>
      </c>
      <c r="D1052" s="565" t="s">
        <v>6407</v>
      </c>
      <c r="E1052" s="588">
        <v>104271.35</v>
      </c>
      <c r="F1052" s="565" t="s">
        <v>3977</v>
      </c>
      <c r="G1052" s="575" t="s">
        <v>19</v>
      </c>
      <c r="H1052" s="575" t="s">
        <v>124</v>
      </c>
      <c r="I1052" s="575" t="s">
        <v>404</v>
      </c>
      <c r="J1052" s="575">
        <v>44460</v>
      </c>
      <c r="K1052" s="575" t="s">
        <v>3978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6877</v>
      </c>
      <c r="C1053" s="405" t="s">
        <v>34</v>
      </c>
      <c r="D1053" s="565" t="s">
        <v>6411</v>
      </c>
      <c r="E1053" s="588">
        <v>400000</v>
      </c>
      <c r="F1053" s="565" t="s">
        <v>1986</v>
      </c>
      <c r="G1053" s="575" t="s">
        <v>19</v>
      </c>
      <c r="H1053" s="575" t="s">
        <v>124</v>
      </c>
      <c r="I1053" s="575" t="s">
        <v>354</v>
      </c>
      <c r="J1053" s="575">
        <v>44698</v>
      </c>
      <c r="K1053" s="575" t="s">
        <v>3876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6482</v>
      </c>
      <c r="C1054" s="405" t="s">
        <v>34</v>
      </c>
      <c r="D1054" s="565" t="s">
        <v>6411</v>
      </c>
      <c r="E1054" s="588">
        <v>10000</v>
      </c>
      <c r="F1054" s="565" t="s">
        <v>4440</v>
      </c>
      <c r="G1054" s="575" t="s">
        <v>110</v>
      </c>
      <c r="H1054" s="575" t="s">
        <v>38</v>
      </c>
      <c r="I1054" s="575" t="s">
        <v>3929</v>
      </c>
      <c r="J1054" s="575">
        <v>44263</v>
      </c>
      <c r="K1054" s="575" t="s">
        <v>3862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6733</v>
      </c>
      <c r="C1055" s="405" t="s">
        <v>34</v>
      </c>
      <c r="D1055" s="565" t="s">
        <v>6411</v>
      </c>
      <c r="E1055" s="588">
        <v>30000</v>
      </c>
      <c r="F1055" s="565" t="s">
        <v>1806</v>
      </c>
      <c r="G1055" s="575" t="s">
        <v>19</v>
      </c>
      <c r="H1055" s="575" t="s">
        <v>38</v>
      </c>
      <c r="I1055" s="575" t="s">
        <v>6399</v>
      </c>
      <c r="J1055" s="575">
        <v>44594</v>
      </c>
      <c r="K1055" s="575" t="s">
        <v>3869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6896</v>
      </c>
      <c r="C1056" s="405" t="s">
        <v>34</v>
      </c>
      <c r="D1056" s="565" t="s">
        <v>6411</v>
      </c>
      <c r="E1056" s="588">
        <v>10000</v>
      </c>
      <c r="F1056" s="565" t="s">
        <v>3992</v>
      </c>
      <c r="G1056" s="575" t="s">
        <v>110</v>
      </c>
      <c r="H1056" s="575" t="s">
        <v>38</v>
      </c>
      <c r="I1056" s="575" t="s">
        <v>3703</v>
      </c>
      <c r="J1056" s="575">
        <v>44217</v>
      </c>
      <c r="K1056" s="575" t="s">
        <v>3862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6897</v>
      </c>
      <c r="C1057" s="405" t="s">
        <v>34</v>
      </c>
      <c r="D1057" s="565" t="s">
        <v>6411</v>
      </c>
      <c r="E1057" s="588">
        <v>2000</v>
      </c>
      <c r="F1057" s="565" t="s">
        <v>861</v>
      </c>
      <c r="G1057" s="575" t="s">
        <v>110</v>
      </c>
      <c r="H1057" s="575" t="s">
        <v>38</v>
      </c>
      <c r="I1057" s="575" t="s">
        <v>6351</v>
      </c>
      <c r="J1057" s="575">
        <v>44421</v>
      </c>
      <c r="K1057" s="575" t="s">
        <v>3862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6877</v>
      </c>
      <c r="C1058" s="405" t="s">
        <v>34</v>
      </c>
      <c r="D1058" s="565" t="s">
        <v>6411</v>
      </c>
      <c r="E1058" s="588">
        <v>122000</v>
      </c>
      <c r="F1058" s="565" t="s">
        <v>4923</v>
      </c>
      <c r="G1058" s="575" t="s">
        <v>19</v>
      </c>
      <c r="H1058" s="575" t="s">
        <v>124</v>
      </c>
      <c r="I1058" s="575" t="s">
        <v>354</v>
      </c>
      <c r="J1058" s="575">
        <v>44698</v>
      </c>
      <c r="K1058" s="575" t="s">
        <v>3876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6877</v>
      </c>
      <c r="C1059" s="405" t="s">
        <v>34</v>
      </c>
      <c r="D1059" s="565" t="s">
        <v>6411</v>
      </c>
      <c r="E1059" s="588">
        <v>13000</v>
      </c>
      <c r="F1059" s="565" t="s">
        <v>4923</v>
      </c>
      <c r="G1059" s="575" t="s">
        <v>19</v>
      </c>
      <c r="H1059" s="575" t="s">
        <v>124</v>
      </c>
      <c r="I1059" s="575" t="s">
        <v>354</v>
      </c>
      <c r="J1059" s="575">
        <v>44698</v>
      </c>
      <c r="K1059" s="575" t="s">
        <v>3876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6722</v>
      </c>
      <c r="C1060" s="405" t="s">
        <v>34</v>
      </c>
      <c r="D1060" s="565" t="s">
        <v>6411</v>
      </c>
      <c r="E1060" s="588">
        <v>25000</v>
      </c>
      <c r="F1060" s="565" t="s">
        <v>4018</v>
      </c>
      <c r="G1060" s="575" t="s">
        <v>19</v>
      </c>
      <c r="H1060" s="575" t="s">
        <v>38</v>
      </c>
      <c r="I1060" s="575" t="s">
        <v>4019</v>
      </c>
      <c r="J1060" s="575">
        <v>44061</v>
      </c>
      <c r="K1060" s="575" t="s">
        <v>3862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6776</v>
      </c>
      <c r="C1061" s="534" t="s">
        <v>34</v>
      </c>
      <c r="D1061" s="565" t="s">
        <v>6411</v>
      </c>
      <c r="E1061" s="577">
        <v>50000</v>
      </c>
      <c r="F1061" s="534" t="s">
        <v>2122</v>
      </c>
      <c r="G1061" s="565" t="s">
        <v>19</v>
      </c>
      <c r="H1061" s="565" t="s">
        <v>124</v>
      </c>
      <c r="I1061" s="565" t="s">
        <v>238</v>
      </c>
      <c r="J1061" s="575">
        <v>44614</v>
      </c>
      <c r="K1061" s="558" t="s">
        <v>3862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6742</v>
      </c>
      <c r="C1062" s="534" t="s">
        <v>34</v>
      </c>
      <c r="D1062" s="600" t="s">
        <v>6411</v>
      </c>
      <c r="E1062" s="601">
        <v>18000</v>
      </c>
      <c r="F1062" s="600" t="s">
        <v>3906</v>
      </c>
      <c r="G1062" s="600" t="s">
        <v>19</v>
      </c>
      <c r="H1062" s="600" t="s">
        <v>124</v>
      </c>
      <c r="I1062" s="600" t="s">
        <v>238</v>
      </c>
      <c r="J1062" s="599">
        <v>44609</v>
      </c>
      <c r="K1062" s="534" t="s">
        <v>3872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6898</v>
      </c>
      <c r="C1063" s="534" t="s">
        <v>34</v>
      </c>
      <c r="D1063" s="600" t="s">
        <v>6411</v>
      </c>
      <c r="E1063" s="601">
        <v>50000</v>
      </c>
      <c r="F1063" s="600" t="s">
        <v>6899</v>
      </c>
      <c r="G1063" s="600" t="s">
        <v>19</v>
      </c>
      <c r="H1063" s="600" t="s">
        <v>38</v>
      </c>
      <c r="I1063" s="600" t="s">
        <v>871</v>
      </c>
      <c r="J1063" s="599">
        <v>44831</v>
      </c>
      <c r="K1063" s="575" t="s">
        <v>3856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6900</v>
      </c>
      <c r="C1064" s="565" t="s">
        <v>34</v>
      </c>
      <c r="D1064" s="565" t="s">
        <v>6411</v>
      </c>
      <c r="E1064" s="601">
        <v>10000</v>
      </c>
      <c r="F1064" s="600" t="s">
        <v>1609</v>
      </c>
      <c r="G1064" s="565" t="s">
        <v>19</v>
      </c>
      <c r="H1064" s="565" t="s">
        <v>124</v>
      </c>
      <c r="I1064" s="565" t="s">
        <v>6871</v>
      </c>
      <c r="J1064" s="575">
        <v>44733</v>
      </c>
      <c r="K1064" s="565" t="s">
        <v>3872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6742</v>
      </c>
      <c r="C1065" s="534" t="s">
        <v>34</v>
      </c>
      <c r="D1065" s="600" t="s">
        <v>6411</v>
      </c>
      <c r="E1065" s="601">
        <v>20000</v>
      </c>
      <c r="F1065" s="600" t="s">
        <v>3906</v>
      </c>
      <c r="G1065" s="600" t="s">
        <v>19</v>
      </c>
      <c r="H1065" s="600" t="s">
        <v>124</v>
      </c>
      <c r="I1065" s="600" t="s">
        <v>238</v>
      </c>
      <c r="J1065" s="599">
        <v>44609</v>
      </c>
      <c r="K1065" s="534" t="s">
        <v>3872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34</v>
      </c>
      <c r="D1066" s="565" t="s">
        <v>6411</v>
      </c>
      <c r="E1066" s="577">
        <v>50000</v>
      </c>
      <c r="F1066" s="557" t="s">
        <v>5318</v>
      </c>
      <c r="G1066" s="557" t="s">
        <v>19</v>
      </c>
      <c r="H1066" s="565" t="s">
        <v>124</v>
      </c>
      <c r="I1066" s="565" t="s">
        <v>244</v>
      </c>
      <c r="J1066" s="575">
        <v>44469</v>
      </c>
      <c r="K1066" s="558" t="s">
        <v>3872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6901</v>
      </c>
      <c r="C1067" s="565" t="s">
        <v>34</v>
      </c>
      <c r="D1067" s="565" t="s">
        <v>6411</v>
      </c>
      <c r="E1067" s="577">
        <v>10000</v>
      </c>
      <c r="F1067" s="565" t="s">
        <v>4381</v>
      </c>
      <c r="G1067" s="565" t="s">
        <v>19</v>
      </c>
      <c r="H1067" s="565" t="s">
        <v>2121</v>
      </c>
      <c r="I1067" s="565" t="s">
        <v>4382</v>
      </c>
      <c r="J1067" s="575">
        <v>44260</v>
      </c>
      <c r="K1067" s="565" t="s">
        <v>3876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6902</v>
      </c>
      <c r="C1068" s="565" t="s">
        <v>34</v>
      </c>
      <c r="D1068" s="565" t="s">
        <v>6411</v>
      </c>
      <c r="E1068" s="577">
        <v>4000</v>
      </c>
      <c r="F1068" s="565" t="s">
        <v>4952</v>
      </c>
      <c r="G1068" s="565" t="s">
        <v>19</v>
      </c>
      <c r="H1068" s="565" t="s">
        <v>38</v>
      </c>
      <c r="I1068" s="565" t="s">
        <v>244</v>
      </c>
      <c r="J1068" s="575">
        <v>44749</v>
      </c>
      <c r="K1068" s="565" t="s">
        <v>3869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6830</v>
      </c>
      <c r="C1069" s="534" t="s">
        <v>34</v>
      </c>
      <c r="D1069" s="600" t="s">
        <v>6411</v>
      </c>
      <c r="E1069" s="601">
        <v>30000</v>
      </c>
      <c r="F1069" s="600" t="s">
        <v>1638</v>
      </c>
      <c r="G1069" s="600" t="s">
        <v>19</v>
      </c>
      <c r="H1069" s="600" t="s">
        <v>124</v>
      </c>
      <c r="I1069" s="600" t="s">
        <v>244</v>
      </c>
      <c r="J1069" s="599">
        <v>44568</v>
      </c>
      <c r="K1069" s="534" t="s">
        <v>4532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34</v>
      </c>
      <c r="D1070" s="565" t="s">
        <v>6411</v>
      </c>
      <c r="E1070" s="577">
        <v>500</v>
      </c>
      <c r="F1070" s="565" t="s">
        <v>4364</v>
      </c>
      <c r="G1070" s="557" t="s">
        <v>19</v>
      </c>
      <c r="H1070" s="565" t="s">
        <v>124</v>
      </c>
      <c r="I1070" s="565" t="s">
        <v>4201</v>
      </c>
      <c r="J1070" s="575">
        <v>44503</v>
      </c>
      <c r="K1070" s="534" t="s">
        <v>3909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6903</v>
      </c>
      <c r="C1071" s="565" t="s">
        <v>34</v>
      </c>
      <c r="D1071" s="565" t="s">
        <v>6411</v>
      </c>
      <c r="E1071" s="577">
        <v>15000</v>
      </c>
      <c r="F1071" s="565" t="s">
        <v>3928</v>
      </c>
      <c r="G1071" s="565" t="s">
        <v>110</v>
      </c>
      <c r="H1071" s="565" t="s">
        <v>38</v>
      </c>
      <c r="I1071" s="565" t="s">
        <v>5372</v>
      </c>
      <c r="J1071" s="575">
        <v>44085</v>
      </c>
      <c r="K1071" s="565" t="s">
        <v>3862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6893</v>
      </c>
      <c r="C1072" s="565" t="s">
        <v>34</v>
      </c>
      <c r="D1072" s="565" t="s">
        <v>6411</v>
      </c>
      <c r="E1072" s="577">
        <v>4500</v>
      </c>
      <c r="F1072" s="565" t="s">
        <v>722</v>
      </c>
      <c r="G1072" s="565" t="s">
        <v>19</v>
      </c>
      <c r="H1072" s="565" t="s">
        <v>38</v>
      </c>
      <c r="I1072" s="565" t="s">
        <v>99</v>
      </c>
      <c r="J1072" s="575">
        <v>44819</v>
      </c>
      <c r="K1072" s="565" t="s">
        <v>3872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6902</v>
      </c>
      <c r="C1073" s="565" t="s">
        <v>34</v>
      </c>
      <c r="D1073" s="565" t="s">
        <v>6411</v>
      </c>
      <c r="E1073" s="577">
        <v>6500</v>
      </c>
      <c r="F1073" s="565" t="s">
        <v>4952</v>
      </c>
      <c r="G1073" s="565" t="s">
        <v>19</v>
      </c>
      <c r="H1073" s="565" t="s">
        <v>38</v>
      </c>
      <c r="I1073" s="565" t="s">
        <v>244</v>
      </c>
      <c r="J1073" s="575">
        <v>44749</v>
      </c>
      <c r="K1073" s="565" t="s">
        <v>3869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6904</v>
      </c>
      <c r="C1074" s="565" t="s">
        <v>34</v>
      </c>
      <c r="D1074" s="565" t="s">
        <v>6411</v>
      </c>
      <c r="E1074" s="577">
        <v>100000</v>
      </c>
      <c r="F1074" s="565" t="s">
        <v>4808</v>
      </c>
      <c r="G1074" s="565" t="s">
        <v>19</v>
      </c>
      <c r="H1074" s="565" t="s">
        <v>124</v>
      </c>
      <c r="I1074" s="565" t="s">
        <v>354</v>
      </c>
      <c r="J1074" s="575">
        <v>44790</v>
      </c>
      <c r="K1074" s="565" t="s">
        <v>3872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6733</v>
      </c>
      <c r="C1075" s="565" t="s">
        <v>34</v>
      </c>
      <c r="D1075" s="565" t="s">
        <v>6411</v>
      </c>
      <c r="E1075" s="577">
        <v>30000</v>
      </c>
      <c r="F1075" s="565" t="s">
        <v>1806</v>
      </c>
      <c r="G1075" s="557" t="s">
        <v>19</v>
      </c>
      <c r="H1075" s="557" t="s">
        <v>38</v>
      </c>
      <c r="I1075" s="557" t="s">
        <v>6734</v>
      </c>
      <c r="J1075" s="598">
        <v>44594</v>
      </c>
      <c r="K1075" s="565" t="s">
        <v>3869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6900</v>
      </c>
      <c r="C1076" s="565" t="s">
        <v>34</v>
      </c>
      <c r="D1076" s="565" t="s">
        <v>6411</v>
      </c>
      <c r="E1076" s="577">
        <v>1000</v>
      </c>
      <c r="F1076" s="565" t="s">
        <v>6905</v>
      </c>
      <c r="G1076" s="565" t="s">
        <v>19</v>
      </c>
      <c r="H1076" s="565" t="s">
        <v>124</v>
      </c>
      <c r="I1076" s="565" t="s">
        <v>6871</v>
      </c>
      <c r="J1076" s="575">
        <v>44733</v>
      </c>
      <c r="K1076" s="565" t="s">
        <v>3872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6906</v>
      </c>
      <c r="C1077" s="565" t="s">
        <v>34</v>
      </c>
      <c r="D1077" s="565" t="s">
        <v>6411</v>
      </c>
      <c r="E1077" s="577">
        <v>60000</v>
      </c>
      <c r="F1077" s="565" t="s">
        <v>2726</v>
      </c>
      <c r="G1077" s="565" t="s">
        <v>19</v>
      </c>
      <c r="H1077" s="565" t="s">
        <v>38</v>
      </c>
      <c r="I1077" s="565" t="s">
        <v>39</v>
      </c>
      <c r="J1077" s="575">
        <v>44802</v>
      </c>
      <c r="K1077" s="565" t="s">
        <v>3869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6845</v>
      </c>
      <c r="C1078" s="565" t="s">
        <v>34</v>
      </c>
      <c r="D1078" s="565" t="s">
        <v>6411</v>
      </c>
      <c r="E1078" s="577">
        <v>8000</v>
      </c>
      <c r="F1078" s="565" t="s">
        <v>4790</v>
      </c>
      <c r="G1078" s="565" t="s">
        <v>19</v>
      </c>
      <c r="H1078" s="565" t="s">
        <v>38</v>
      </c>
      <c r="I1078" s="565" t="s">
        <v>3146</v>
      </c>
      <c r="J1078" s="575">
        <v>44393</v>
      </c>
      <c r="K1078" s="565" t="s">
        <v>3856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6907</v>
      </c>
      <c r="C1079" s="565" t="s">
        <v>34</v>
      </c>
      <c r="D1079" s="565" t="s">
        <v>6411</v>
      </c>
      <c r="E1079" s="577">
        <v>6000</v>
      </c>
      <c r="F1079" s="565" t="s">
        <v>489</v>
      </c>
      <c r="G1079" s="565" t="s">
        <v>19</v>
      </c>
      <c r="H1079" s="565" t="s">
        <v>124</v>
      </c>
      <c r="I1079" s="565" t="s">
        <v>244</v>
      </c>
      <c r="J1079" s="575">
        <v>44767</v>
      </c>
      <c r="K1079" s="565" t="s">
        <v>3869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6877</v>
      </c>
      <c r="C1080" s="405" t="s">
        <v>34</v>
      </c>
      <c r="D1080" s="565" t="s">
        <v>6411</v>
      </c>
      <c r="E1080" s="588">
        <v>85000</v>
      </c>
      <c r="F1080" s="565" t="s">
        <v>4923</v>
      </c>
      <c r="G1080" s="575" t="s">
        <v>19</v>
      </c>
      <c r="H1080" s="575" t="s">
        <v>124</v>
      </c>
      <c r="I1080" s="575" t="s">
        <v>354</v>
      </c>
      <c r="J1080" s="575">
        <v>44698</v>
      </c>
      <c r="K1080" s="575" t="s">
        <v>3876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34</v>
      </c>
      <c r="D1081" s="565" t="s">
        <v>6411</v>
      </c>
      <c r="E1081" s="577">
        <v>100000</v>
      </c>
      <c r="F1081" s="557" t="s">
        <v>5318</v>
      </c>
      <c r="G1081" s="557" t="s">
        <v>19</v>
      </c>
      <c r="H1081" s="565" t="s">
        <v>124</v>
      </c>
      <c r="I1081" s="565" t="s">
        <v>244</v>
      </c>
      <c r="J1081" s="575">
        <v>44469</v>
      </c>
      <c r="K1081" s="558" t="s">
        <v>3872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6908</v>
      </c>
      <c r="C1082" s="565" t="s">
        <v>34</v>
      </c>
      <c r="D1082" s="565" t="s">
        <v>6411</v>
      </c>
      <c r="E1082" s="577">
        <v>5000</v>
      </c>
      <c r="F1082" s="565" t="s">
        <v>348</v>
      </c>
      <c r="G1082" s="565" t="s">
        <v>110</v>
      </c>
      <c r="H1082" s="565" t="s">
        <v>38</v>
      </c>
      <c r="I1082" s="565" t="s">
        <v>3914</v>
      </c>
      <c r="J1082" s="575">
        <v>44231</v>
      </c>
      <c r="K1082" s="565" t="s">
        <v>3876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6722</v>
      </c>
      <c r="C1083" s="405" t="s">
        <v>34</v>
      </c>
      <c r="D1083" s="565" t="s">
        <v>6411</v>
      </c>
      <c r="E1083" s="588">
        <v>20000</v>
      </c>
      <c r="F1083" s="565" t="s">
        <v>4018</v>
      </c>
      <c r="G1083" s="565" t="s">
        <v>19</v>
      </c>
      <c r="H1083" s="565" t="s">
        <v>38</v>
      </c>
      <c r="I1083" s="565" t="s">
        <v>4019</v>
      </c>
      <c r="J1083" s="575">
        <v>44061</v>
      </c>
      <c r="K1083" s="565" t="s">
        <v>3862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6909</v>
      </c>
      <c r="C1084" s="565" t="s">
        <v>34</v>
      </c>
      <c r="D1084" s="565" t="s">
        <v>6411</v>
      </c>
      <c r="E1084" s="577">
        <v>10000</v>
      </c>
      <c r="F1084" s="565" t="s">
        <v>3195</v>
      </c>
      <c r="G1084" s="565" t="s">
        <v>19</v>
      </c>
      <c r="H1084" s="565" t="s">
        <v>38</v>
      </c>
      <c r="I1084" s="565" t="s">
        <v>39</v>
      </c>
      <c r="J1084" s="575">
        <v>44644</v>
      </c>
      <c r="K1084" s="565" t="s">
        <v>3869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6910</v>
      </c>
      <c r="C1085" s="565" t="s">
        <v>34</v>
      </c>
      <c r="D1085" s="565" t="s">
        <v>6411</v>
      </c>
      <c r="E1085" s="577">
        <v>18042.73</v>
      </c>
      <c r="F1085" s="565" t="s">
        <v>4676</v>
      </c>
      <c r="G1085" s="565" t="s">
        <v>19</v>
      </c>
      <c r="H1085" s="565" t="s">
        <v>124</v>
      </c>
      <c r="I1085" s="565" t="s">
        <v>2106</v>
      </c>
      <c r="J1085" s="565" t="s">
        <v>3220</v>
      </c>
      <c r="K1085" s="565" t="s">
        <v>3869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6845</v>
      </c>
      <c r="C1086" s="565" t="s">
        <v>34</v>
      </c>
      <c r="D1086" s="565" t="s">
        <v>6411</v>
      </c>
      <c r="E1086" s="577">
        <v>33000</v>
      </c>
      <c r="F1086" s="565" t="s">
        <v>4790</v>
      </c>
      <c r="G1086" s="565" t="s">
        <v>19</v>
      </c>
      <c r="H1086" s="565" t="s">
        <v>38</v>
      </c>
      <c r="I1086" s="565" t="s">
        <v>3146</v>
      </c>
      <c r="J1086" s="575">
        <v>44393</v>
      </c>
      <c r="K1086" s="565" t="s">
        <v>3856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6742</v>
      </c>
      <c r="C1087" s="534" t="s">
        <v>34</v>
      </c>
      <c r="D1087" s="600" t="s">
        <v>6411</v>
      </c>
      <c r="E1087" s="601">
        <v>7000</v>
      </c>
      <c r="F1087" s="600" t="s">
        <v>3906</v>
      </c>
      <c r="G1087" s="600" t="s">
        <v>19</v>
      </c>
      <c r="H1087" s="600" t="s">
        <v>124</v>
      </c>
      <c r="I1087" s="600" t="s">
        <v>238</v>
      </c>
      <c r="J1087" s="599">
        <v>44609</v>
      </c>
      <c r="K1087" s="534" t="s">
        <v>3872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6742</v>
      </c>
      <c r="C1088" s="534" t="s">
        <v>34</v>
      </c>
      <c r="D1088" s="600" t="s">
        <v>6411</v>
      </c>
      <c r="E1088" s="601">
        <v>7000</v>
      </c>
      <c r="F1088" s="600" t="s">
        <v>3906</v>
      </c>
      <c r="G1088" s="600" t="s">
        <v>19</v>
      </c>
      <c r="H1088" s="600" t="s">
        <v>124</v>
      </c>
      <c r="I1088" s="600" t="s">
        <v>238</v>
      </c>
      <c r="J1088" s="599">
        <v>44609</v>
      </c>
      <c r="K1088" s="534" t="s">
        <v>3872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6911</v>
      </c>
      <c r="C1089" s="565" t="s">
        <v>34</v>
      </c>
      <c r="D1089" s="565" t="s">
        <v>6411</v>
      </c>
      <c r="E1089" s="577">
        <v>3000</v>
      </c>
      <c r="F1089" s="565" t="s">
        <v>6912</v>
      </c>
      <c r="G1089" s="565" t="s">
        <v>110</v>
      </c>
      <c r="H1089" s="565" t="s">
        <v>38</v>
      </c>
      <c r="I1089" s="565" t="s">
        <v>4219</v>
      </c>
      <c r="J1089" s="575">
        <v>44840</v>
      </c>
      <c r="K1089" s="565" t="s">
        <v>3869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6830</v>
      </c>
      <c r="C1090" s="534" t="s">
        <v>34</v>
      </c>
      <c r="D1090" s="600" t="s">
        <v>6411</v>
      </c>
      <c r="E1090" s="601">
        <v>300000</v>
      </c>
      <c r="F1090" s="600" t="s">
        <v>1638</v>
      </c>
      <c r="G1090" s="600" t="s">
        <v>19</v>
      </c>
      <c r="H1090" s="600" t="s">
        <v>124</v>
      </c>
      <c r="I1090" s="600" t="s">
        <v>244</v>
      </c>
      <c r="J1090" s="599">
        <v>44568</v>
      </c>
      <c r="K1090" s="534" t="s">
        <v>4532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6843</v>
      </c>
      <c r="C1091" s="565" t="s">
        <v>34</v>
      </c>
      <c r="D1091" s="565" t="s">
        <v>6411</v>
      </c>
      <c r="E1091" s="577">
        <v>5000</v>
      </c>
      <c r="F1091" s="565" t="s">
        <v>6844</v>
      </c>
      <c r="G1091" s="565" t="s">
        <v>19</v>
      </c>
      <c r="H1091" s="565" t="s">
        <v>38</v>
      </c>
      <c r="I1091" s="565" t="s">
        <v>871</v>
      </c>
      <c r="J1091" s="575">
        <v>44460</v>
      </c>
      <c r="K1091" s="565" t="s">
        <v>3869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6913</v>
      </c>
      <c r="C1092" s="565" t="s">
        <v>34</v>
      </c>
      <c r="D1092" s="565" t="s">
        <v>6411</v>
      </c>
      <c r="E1092" s="577">
        <v>30000</v>
      </c>
      <c r="F1092" s="565" t="s">
        <v>5228</v>
      </c>
      <c r="G1092" s="565" t="s">
        <v>19</v>
      </c>
      <c r="H1092" s="565" t="s">
        <v>124</v>
      </c>
      <c r="I1092" s="565" t="s">
        <v>3703</v>
      </c>
      <c r="J1092" s="575">
        <v>44186</v>
      </c>
      <c r="K1092" s="565" t="s">
        <v>3856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34</v>
      </c>
      <c r="D1093" s="565" t="s">
        <v>6411</v>
      </c>
      <c r="E1093" s="577">
        <v>4386.42</v>
      </c>
      <c r="F1093" s="565" t="s">
        <v>4364</v>
      </c>
      <c r="G1093" s="557" t="s">
        <v>19</v>
      </c>
      <c r="H1093" s="565" t="s">
        <v>124</v>
      </c>
      <c r="I1093" s="565" t="s">
        <v>4201</v>
      </c>
      <c r="J1093" s="575">
        <v>44503</v>
      </c>
      <c r="K1093" s="534" t="s">
        <v>3909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6877</v>
      </c>
      <c r="C1094" s="565" t="s">
        <v>34</v>
      </c>
      <c r="D1094" s="565" t="s">
        <v>1002</v>
      </c>
      <c r="E1094" s="577">
        <v>377183.5</v>
      </c>
      <c r="F1094" s="565" t="s">
        <v>4923</v>
      </c>
      <c r="G1094" s="565" t="s">
        <v>19</v>
      </c>
      <c r="H1094" s="565" t="s">
        <v>124</v>
      </c>
      <c r="I1094" s="565" t="s">
        <v>354</v>
      </c>
      <c r="J1094" s="575">
        <v>44714</v>
      </c>
      <c r="K1094" s="565" t="s">
        <v>3876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6914</v>
      </c>
      <c r="C1095" s="565" t="s">
        <v>34</v>
      </c>
      <c r="D1095" s="565" t="s">
        <v>6411</v>
      </c>
      <c r="E1095" s="577">
        <v>60000</v>
      </c>
      <c r="F1095" s="565" t="s">
        <v>2037</v>
      </c>
      <c r="G1095" s="565" t="s">
        <v>19</v>
      </c>
      <c r="H1095" s="565" t="s">
        <v>124</v>
      </c>
      <c r="I1095" s="565" t="s">
        <v>244</v>
      </c>
      <c r="J1095" s="575">
        <v>44714</v>
      </c>
      <c r="K1095" s="565" t="s">
        <v>3872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6776</v>
      </c>
      <c r="C1096" s="534" t="s">
        <v>34</v>
      </c>
      <c r="D1096" s="565" t="s">
        <v>6411</v>
      </c>
      <c r="E1096" s="577">
        <v>15000</v>
      </c>
      <c r="F1096" s="534" t="s">
        <v>2122</v>
      </c>
      <c r="G1096" s="565" t="s">
        <v>19</v>
      </c>
      <c r="H1096" s="565" t="s">
        <v>124</v>
      </c>
      <c r="I1096" s="565" t="s">
        <v>238</v>
      </c>
      <c r="J1096" s="575">
        <v>44614</v>
      </c>
      <c r="K1096" s="558" t="s">
        <v>3862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6733</v>
      </c>
      <c r="C1097" s="405" t="s">
        <v>34</v>
      </c>
      <c r="D1097" s="565" t="s">
        <v>6411</v>
      </c>
      <c r="E1097" s="588">
        <v>30000</v>
      </c>
      <c r="F1097" s="565" t="s">
        <v>1806</v>
      </c>
      <c r="G1097" s="575" t="s">
        <v>19</v>
      </c>
      <c r="H1097" s="575" t="s">
        <v>38</v>
      </c>
      <c r="I1097" s="575" t="s">
        <v>6399</v>
      </c>
      <c r="J1097" s="575">
        <v>44594</v>
      </c>
      <c r="K1097" s="575" t="s">
        <v>3869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6914</v>
      </c>
      <c r="C1098" s="565" t="s">
        <v>34</v>
      </c>
      <c r="D1098" s="565" t="s">
        <v>6411</v>
      </c>
      <c r="E1098" s="577">
        <v>60000</v>
      </c>
      <c r="F1098" s="565" t="s">
        <v>2037</v>
      </c>
      <c r="G1098" s="565" t="s">
        <v>19</v>
      </c>
      <c r="H1098" s="565" t="s">
        <v>124</v>
      </c>
      <c r="I1098" s="565" t="s">
        <v>244</v>
      </c>
      <c r="J1098" s="575">
        <v>44714</v>
      </c>
      <c r="K1098" s="565" t="s">
        <v>3872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6827</v>
      </c>
      <c r="C1099" s="565" t="s">
        <v>34</v>
      </c>
      <c r="D1099" s="565" t="s">
        <v>6411</v>
      </c>
      <c r="E1099" s="577">
        <v>30000</v>
      </c>
      <c r="F1099" s="565" t="s">
        <v>4167</v>
      </c>
      <c r="G1099" s="565" t="s">
        <v>19</v>
      </c>
      <c r="H1099" s="565" t="s">
        <v>124</v>
      </c>
      <c r="I1099" s="565" t="s">
        <v>5085</v>
      </c>
      <c r="J1099" s="575">
        <v>44445</v>
      </c>
      <c r="K1099" s="565" t="s">
        <v>3869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34</v>
      </c>
      <c r="D1100" s="565" t="s">
        <v>6411</v>
      </c>
      <c r="E1100" s="577">
        <v>1620</v>
      </c>
      <c r="F1100" s="565" t="s">
        <v>722</v>
      </c>
      <c r="G1100" s="565" t="s">
        <v>19</v>
      </c>
      <c r="H1100" s="565" t="s">
        <v>38</v>
      </c>
      <c r="I1100" s="565" t="s">
        <v>99</v>
      </c>
      <c r="J1100" s="575">
        <v>44819</v>
      </c>
      <c r="K1100" s="565" t="s">
        <v>3872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6906</v>
      </c>
      <c r="C1101" s="565" t="s">
        <v>34</v>
      </c>
      <c r="D1101" s="565" t="s">
        <v>6411</v>
      </c>
      <c r="E1101" s="577">
        <v>80000</v>
      </c>
      <c r="F1101" s="565" t="s">
        <v>2726</v>
      </c>
      <c r="G1101" s="565" t="s">
        <v>19</v>
      </c>
      <c r="H1101" s="565" t="s">
        <v>38</v>
      </c>
      <c r="I1101" s="565" t="s">
        <v>39</v>
      </c>
      <c r="J1101" s="575">
        <v>44802</v>
      </c>
      <c r="K1101" s="565" t="s">
        <v>3869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6913</v>
      </c>
      <c r="C1102" s="565" t="s">
        <v>34</v>
      </c>
      <c r="D1102" s="565" t="s">
        <v>6407</v>
      </c>
      <c r="E1102" s="577">
        <v>159092.51</v>
      </c>
      <c r="F1102" s="565" t="s">
        <v>5228</v>
      </c>
      <c r="G1102" s="565" t="s">
        <v>19</v>
      </c>
      <c r="H1102" s="565" t="s">
        <v>124</v>
      </c>
      <c r="I1102" s="565" t="s">
        <v>3703</v>
      </c>
      <c r="J1102" s="575">
        <v>44186</v>
      </c>
      <c r="K1102" s="565" t="s">
        <v>3856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34</v>
      </c>
      <c r="D1103" s="565" t="s">
        <v>1002</v>
      </c>
      <c r="E1103" s="577">
        <v>101114.41</v>
      </c>
      <c r="F1103" s="565" t="s">
        <v>3982</v>
      </c>
      <c r="G1103" s="565" t="s">
        <v>19</v>
      </c>
      <c r="H1103" s="565" t="s">
        <v>6915</v>
      </c>
      <c r="I1103" s="565" t="s">
        <v>6916</v>
      </c>
      <c r="J1103" s="575">
        <v>44078</v>
      </c>
      <c r="K1103" s="565" t="s">
        <v>3876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6917</v>
      </c>
      <c r="C1104" s="565" t="s">
        <v>34</v>
      </c>
      <c r="D1104" s="565" t="s">
        <v>6407</v>
      </c>
      <c r="E1104" s="577">
        <v>179504.09</v>
      </c>
      <c r="F1104" s="565" t="s">
        <v>4726</v>
      </c>
      <c r="G1104" s="565" t="s">
        <v>110</v>
      </c>
      <c r="H1104" s="565" t="s">
        <v>38</v>
      </c>
      <c r="I1104" s="565" t="s">
        <v>3703</v>
      </c>
      <c r="J1104" s="575">
        <v>44246</v>
      </c>
      <c r="K1104" s="565" t="s">
        <v>3862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6918</v>
      </c>
      <c r="C1105" s="565" t="s">
        <v>34</v>
      </c>
      <c r="D1105" s="565" t="s">
        <v>6407</v>
      </c>
      <c r="E1105" s="577" t="s">
        <v>6919</v>
      </c>
      <c r="F1105" s="567" t="s">
        <v>5275</v>
      </c>
      <c r="G1105" s="565" t="s">
        <v>19</v>
      </c>
      <c r="H1105" s="565" t="s">
        <v>124</v>
      </c>
      <c r="I1105" s="565" t="s">
        <v>404</v>
      </c>
      <c r="J1105" s="575">
        <v>44390</v>
      </c>
      <c r="K1105" s="565" t="s">
        <v>3876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6913</v>
      </c>
      <c r="C1106" s="565" t="s">
        <v>34</v>
      </c>
      <c r="D1106" s="565" t="s">
        <v>6407</v>
      </c>
      <c r="E1106" s="577">
        <v>156195.12</v>
      </c>
      <c r="F1106" s="565" t="s">
        <v>5228</v>
      </c>
      <c r="G1106" s="565" t="s">
        <v>110</v>
      </c>
      <c r="H1106" s="565" t="s">
        <v>38</v>
      </c>
      <c r="I1106" s="565" t="s">
        <v>3703</v>
      </c>
      <c r="J1106" s="575">
        <v>44186</v>
      </c>
      <c r="K1106" s="565" t="s">
        <v>3856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6688</v>
      </c>
      <c r="C1107" s="565" t="s">
        <v>34</v>
      </c>
      <c r="D1107" s="565" t="s">
        <v>6407</v>
      </c>
      <c r="E1107" s="577">
        <v>244812.62</v>
      </c>
      <c r="F1107" s="565" t="s">
        <v>5301</v>
      </c>
      <c r="G1107" s="565" t="s">
        <v>110</v>
      </c>
      <c r="H1107" s="565" t="s">
        <v>124</v>
      </c>
      <c r="I1107" s="565" t="s">
        <v>6916</v>
      </c>
      <c r="J1107" s="575">
        <v>44340</v>
      </c>
      <c r="K1107" s="565" t="s">
        <v>3876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6920</v>
      </c>
      <c r="C1108" s="565" t="s">
        <v>34</v>
      </c>
      <c r="D1108" s="565" t="s">
        <v>6411</v>
      </c>
      <c r="E1108" s="577">
        <v>5000</v>
      </c>
      <c r="F1108" s="565" t="s">
        <v>5222</v>
      </c>
      <c r="G1108" s="565" t="s">
        <v>110</v>
      </c>
      <c r="H1108" s="565" t="s">
        <v>38</v>
      </c>
      <c r="I1108" s="565" t="s">
        <v>3914</v>
      </c>
      <c r="J1108" s="575">
        <v>44421</v>
      </c>
      <c r="K1108" s="565" t="s">
        <v>3876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6921</v>
      </c>
      <c r="C1109" s="565" t="s">
        <v>34</v>
      </c>
      <c r="D1109" s="565" t="s">
        <v>6411</v>
      </c>
      <c r="E1109" s="577">
        <v>25000</v>
      </c>
      <c r="F1109" s="565" t="s">
        <v>5426</v>
      </c>
      <c r="G1109" s="565" t="s">
        <v>19</v>
      </c>
      <c r="H1109" s="565" t="s">
        <v>124</v>
      </c>
      <c r="I1109" s="565" t="s">
        <v>238</v>
      </c>
      <c r="J1109" s="575">
        <v>44655</v>
      </c>
      <c r="K1109" s="565" t="s">
        <v>3869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6606</v>
      </c>
      <c r="C1110" s="565" t="s">
        <v>2996</v>
      </c>
      <c r="D1110" s="565" t="s">
        <v>6407</v>
      </c>
      <c r="E1110" s="644">
        <v>70026.759999999995</v>
      </c>
      <c r="F1110" s="568" t="s">
        <v>3625</v>
      </c>
      <c r="G1110" s="565" t="s">
        <v>19</v>
      </c>
      <c r="H1110" s="565" t="s">
        <v>20</v>
      </c>
      <c r="I1110" s="565" t="s">
        <v>3045</v>
      </c>
      <c r="J1110" s="645">
        <v>44267</v>
      </c>
      <c r="K1110" s="565" t="s">
        <v>3862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3220</v>
      </c>
      <c r="C1111" s="565" t="s">
        <v>2996</v>
      </c>
      <c r="D1111" s="565" t="s">
        <v>6407</v>
      </c>
      <c r="E1111" s="577">
        <v>0</v>
      </c>
      <c r="F1111" s="567" t="s">
        <v>3625</v>
      </c>
      <c r="G1111" s="565" t="s">
        <v>19</v>
      </c>
      <c r="H1111" s="565" t="s">
        <v>20</v>
      </c>
      <c r="I1111" s="565" t="s">
        <v>3045</v>
      </c>
      <c r="J1111" s="565" t="s">
        <v>3220</v>
      </c>
      <c r="K1111" s="565" t="s">
        <v>6886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6922</v>
      </c>
      <c r="C1112" s="565" t="s">
        <v>2996</v>
      </c>
      <c r="D1112" s="565" t="s">
        <v>6407</v>
      </c>
      <c r="E1112" s="577" t="s">
        <v>6923</v>
      </c>
      <c r="F1112" s="565" t="s">
        <v>6924</v>
      </c>
      <c r="G1112" s="565" t="s">
        <v>19</v>
      </c>
      <c r="H1112" s="565" t="s">
        <v>20</v>
      </c>
      <c r="I1112" s="565" t="s">
        <v>3045</v>
      </c>
      <c r="J1112" s="575">
        <v>44733</v>
      </c>
      <c r="K1112" s="565" t="s">
        <v>3869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6831</v>
      </c>
      <c r="C1113" s="565" t="s">
        <v>34</v>
      </c>
      <c r="D1113" s="565" t="s">
        <v>6407</v>
      </c>
      <c r="E1113" s="577">
        <v>251143.6</v>
      </c>
      <c r="F1113" s="565" t="s">
        <v>4816</v>
      </c>
      <c r="G1113" s="565" t="s">
        <v>19</v>
      </c>
      <c r="H1113" s="565" t="s">
        <v>124</v>
      </c>
      <c r="I1113" s="565" t="s">
        <v>404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6742</v>
      </c>
      <c r="C1114" s="534" t="s">
        <v>34</v>
      </c>
      <c r="D1114" s="600" t="s">
        <v>6411</v>
      </c>
      <c r="E1114" s="601">
        <v>10000</v>
      </c>
      <c r="F1114" s="600" t="s">
        <v>3906</v>
      </c>
      <c r="G1114" s="600" t="s">
        <v>19</v>
      </c>
      <c r="H1114" s="600" t="s">
        <v>124</v>
      </c>
      <c r="I1114" s="600" t="s">
        <v>238</v>
      </c>
      <c r="J1114" s="599">
        <v>44609</v>
      </c>
      <c r="K1114" s="534" t="s">
        <v>3872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6514</v>
      </c>
      <c r="C1115" s="534" t="s">
        <v>34</v>
      </c>
      <c r="D1115" s="565" t="s">
        <v>6407</v>
      </c>
      <c r="E1115" s="577">
        <v>115969.72</v>
      </c>
      <c r="F1115" s="565" t="s">
        <v>5400</v>
      </c>
      <c r="G1115" s="565" t="s">
        <v>110</v>
      </c>
      <c r="H1115" s="565" t="s">
        <v>38</v>
      </c>
      <c r="I1115" s="565" t="s">
        <v>6925</v>
      </c>
      <c r="J1115" s="575">
        <v>44203</v>
      </c>
      <c r="K1115" s="565" t="s">
        <v>3862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6926</v>
      </c>
      <c r="C1116" s="565" t="s">
        <v>2996</v>
      </c>
      <c r="D1116" s="565" t="s">
        <v>6407</v>
      </c>
      <c r="E1116" s="644">
        <v>6543.8</v>
      </c>
      <c r="F1116" s="565" t="s">
        <v>6927</v>
      </c>
      <c r="G1116" s="565" t="s">
        <v>19</v>
      </c>
      <c r="H1116" s="565" t="s">
        <v>20</v>
      </c>
      <c r="I1116" s="565" t="s">
        <v>290</v>
      </c>
      <c r="J1116" s="575">
        <v>44263</v>
      </c>
      <c r="K1116" s="565" t="s">
        <v>3856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34</v>
      </c>
      <c r="D1117" s="565" t="s">
        <v>6411</v>
      </c>
      <c r="E1117" s="644">
        <v>3700</v>
      </c>
      <c r="F1117" s="565" t="s">
        <v>4950</v>
      </c>
      <c r="G1117" s="565" t="s">
        <v>19</v>
      </c>
      <c r="H1117" s="565" t="s">
        <v>38</v>
      </c>
      <c r="I1117" s="565" t="s">
        <v>871</v>
      </c>
      <c r="J1117" s="575">
        <v>44460</v>
      </c>
      <c r="K1117" s="565" t="s">
        <v>3869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34</v>
      </c>
      <c r="D1118" s="565" t="s">
        <v>6411</v>
      </c>
      <c r="E1118" s="644">
        <v>250000</v>
      </c>
      <c r="F1118" s="565" t="s">
        <v>5281</v>
      </c>
      <c r="G1118" s="565" t="s">
        <v>110</v>
      </c>
      <c r="H1118" s="565" t="s">
        <v>38</v>
      </c>
      <c r="I1118" s="565" t="s">
        <v>6398</v>
      </c>
      <c r="J1118" s="575">
        <v>44714</v>
      </c>
      <c r="K1118" s="567" t="s">
        <v>3872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34</v>
      </c>
      <c r="D1119" s="565" t="s">
        <v>6411</v>
      </c>
      <c r="E1119" s="644">
        <v>150000</v>
      </c>
      <c r="F1119" s="565" t="s">
        <v>5278</v>
      </c>
      <c r="G1119" s="565" t="s">
        <v>110</v>
      </c>
      <c r="H1119" s="565" t="s">
        <v>38</v>
      </c>
      <c r="I1119" s="565" t="s">
        <v>6398</v>
      </c>
      <c r="J1119" s="575">
        <v>44714</v>
      </c>
      <c r="K1119" s="567" t="s">
        <v>3872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6928</v>
      </c>
      <c r="C1120" s="565" t="s">
        <v>34</v>
      </c>
      <c r="D1120" s="565" t="s">
        <v>6411</v>
      </c>
      <c r="E1120" s="577">
        <v>54000</v>
      </c>
      <c r="F1120" s="565" t="s">
        <v>5457</v>
      </c>
      <c r="G1120" s="565" t="s">
        <v>110</v>
      </c>
      <c r="H1120" s="565" t="s">
        <v>38</v>
      </c>
      <c r="I1120" s="565" t="s">
        <v>1740</v>
      </c>
      <c r="J1120" s="575">
        <v>44134</v>
      </c>
      <c r="K1120" s="565" t="s">
        <v>3856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6929</v>
      </c>
      <c r="C1121" s="565" t="s">
        <v>34</v>
      </c>
      <c r="D1121" s="565" t="s">
        <v>1002</v>
      </c>
      <c r="E1121" s="577">
        <v>105535.73</v>
      </c>
      <c r="F1121" s="565" t="s">
        <v>6930</v>
      </c>
      <c r="G1121" s="565" t="s">
        <v>110</v>
      </c>
      <c r="H1121" s="565" t="s">
        <v>38</v>
      </c>
      <c r="I1121" s="565" t="s">
        <v>2879</v>
      </c>
      <c r="J1121" s="598">
        <v>44361</v>
      </c>
      <c r="K1121" s="565" t="s">
        <v>3872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6733</v>
      </c>
      <c r="C1122" s="565" t="s">
        <v>34</v>
      </c>
      <c r="D1122" s="565" t="s">
        <v>6411</v>
      </c>
      <c r="E1122" s="577">
        <v>30000</v>
      </c>
      <c r="F1122" s="565" t="s">
        <v>1806</v>
      </c>
      <c r="G1122" s="575" t="s">
        <v>19</v>
      </c>
      <c r="H1122" s="575" t="s">
        <v>38</v>
      </c>
      <c r="I1122" s="575" t="s">
        <v>6399</v>
      </c>
      <c r="J1122" s="575">
        <v>44594</v>
      </c>
      <c r="K1122" s="575" t="s">
        <v>3869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6845</v>
      </c>
      <c r="C1123" s="565" t="s">
        <v>34</v>
      </c>
      <c r="D1123" s="565" t="s">
        <v>6411</v>
      </c>
      <c r="E1123" s="577">
        <v>11000</v>
      </c>
      <c r="F1123" s="565" t="s">
        <v>4790</v>
      </c>
      <c r="G1123" s="565" t="s">
        <v>19</v>
      </c>
      <c r="H1123" s="565" t="s">
        <v>38</v>
      </c>
      <c r="I1123" s="565" t="s">
        <v>3146</v>
      </c>
      <c r="J1123" s="575">
        <v>44393</v>
      </c>
      <c r="K1123" s="565" t="s">
        <v>3856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6931</v>
      </c>
      <c r="C1124" s="565" t="s">
        <v>34</v>
      </c>
      <c r="D1124" s="565" t="s">
        <v>6411</v>
      </c>
      <c r="E1124" s="577">
        <v>12000</v>
      </c>
      <c r="F1124" s="565" t="s">
        <v>6932</v>
      </c>
      <c r="G1124" s="565" t="s">
        <v>19</v>
      </c>
      <c r="H1124" s="565" t="s">
        <v>38</v>
      </c>
      <c r="I1124" s="565" t="s">
        <v>446</v>
      </c>
      <c r="J1124" s="575">
        <v>44076</v>
      </c>
      <c r="K1124" s="565" t="s">
        <v>3872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6933</v>
      </c>
      <c r="C1125" s="565" t="s">
        <v>34</v>
      </c>
      <c r="D1125" s="565" t="s">
        <v>6411</v>
      </c>
      <c r="E1125" s="577">
        <v>36019.279999999999</v>
      </c>
      <c r="F1125" s="565" t="s">
        <v>4464</v>
      </c>
      <c r="G1125" s="575" t="s">
        <v>19</v>
      </c>
      <c r="H1125" s="575" t="s">
        <v>124</v>
      </c>
      <c r="I1125" s="575" t="s">
        <v>5085</v>
      </c>
      <c r="J1125" s="575">
        <v>44511</v>
      </c>
      <c r="K1125" s="575" t="s">
        <v>3862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6830</v>
      </c>
      <c r="C1126" s="565" t="s">
        <v>34</v>
      </c>
      <c r="D1126" s="565" t="s">
        <v>6411</v>
      </c>
      <c r="E1126" s="577">
        <v>10000</v>
      </c>
      <c r="F1126" s="565" t="s">
        <v>1638</v>
      </c>
      <c r="G1126" s="600" t="s">
        <v>19</v>
      </c>
      <c r="H1126" s="600" t="s">
        <v>124</v>
      </c>
      <c r="I1126" s="600" t="s">
        <v>244</v>
      </c>
      <c r="J1126" s="599">
        <v>44568</v>
      </c>
      <c r="K1126" s="534" t="s">
        <v>4532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6890</v>
      </c>
      <c r="C1127" s="565" t="s">
        <v>34</v>
      </c>
      <c r="D1127" s="565" t="s">
        <v>1002</v>
      </c>
      <c r="E1127" s="577">
        <v>44803.44</v>
      </c>
      <c r="F1127" s="565" t="s">
        <v>3904</v>
      </c>
      <c r="G1127" s="565" t="s">
        <v>19</v>
      </c>
      <c r="H1127" s="565" t="s">
        <v>38</v>
      </c>
      <c r="I1127" s="565" t="s">
        <v>39</v>
      </c>
      <c r="J1127" s="646">
        <v>44652</v>
      </c>
      <c r="K1127" s="565" t="s">
        <v>3869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6689</v>
      </c>
      <c r="C1128" s="565" t="s">
        <v>34</v>
      </c>
      <c r="D1128" s="565" t="s">
        <v>1002</v>
      </c>
      <c r="E1128" s="577">
        <v>25323.14</v>
      </c>
      <c r="F1128" s="565" t="s">
        <v>6934</v>
      </c>
      <c r="G1128" s="565" t="s">
        <v>19</v>
      </c>
      <c r="H1128" s="565" t="s">
        <v>38</v>
      </c>
      <c r="I1128" s="565" t="s">
        <v>3146</v>
      </c>
      <c r="J1128" s="575">
        <v>44399</v>
      </c>
      <c r="K1128" s="565" t="s">
        <v>3862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6907</v>
      </c>
      <c r="C1129" s="565" t="s">
        <v>34</v>
      </c>
      <c r="D1129" s="565" t="s">
        <v>6411</v>
      </c>
      <c r="E1129" s="577">
        <v>5000</v>
      </c>
      <c r="F1129" s="565" t="s">
        <v>489</v>
      </c>
      <c r="G1129" s="565" t="s">
        <v>19</v>
      </c>
      <c r="H1129" s="565" t="s">
        <v>124</v>
      </c>
      <c r="I1129" s="565" t="s">
        <v>244</v>
      </c>
      <c r="J1129" s="599">
        <v>44767</v>
      </c>
      <c r="K1129" s="599" t="s">
        <v>3869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6489</v>
      </c>
      <c r="C1130" s="565" t="s">
        <v>34</v>
      </c>
      <c r="D1130" s="565" t="s">
        <v>6407</v>
      </c>
      <c r="E1130" s="577">
        <v>47562.04</v>
      </c>
      <c r="F1130" s="565" t="s">
        <v>6935</v>
      </c>
      <c r="G1130" s="565" t="s">
        <v>19</v>
      </c>
      <c r="H1130" s="565" t="s">
        <v>38</v>
      </c>
      <c r="I1130" s="565" t="s">
        <v>39</v>
      </c>
      <c r="J1130" s="575">
        <v>44089</v>
      </c>
      <c r="K1130" s="565" t="s">
        <v>3869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6936</v>
      </c>
      <c r="C1131" s="565" t="s">
        <v>34</v>
      </c>
      <c r="D1131" s="565" t="s">
        <v>6411</v>
      </c>
      <c r="E1131" s="577">
        <v>39735.11</v>
      </c>
      <c r="F1131" s="600" t="s">
        <v>6760</v>
      </c>
      <c r="G1131" s="600" t="s">
        <v>19</v>
      </c>
      <c r="H1131" s="600" t="s">
        <v>124</v>
      </c>
      <c r="I1131" s="600" t="s">
        <v>238</v>
      </c>
      <c r="J1131" s="599">
        <v>44645</v>
      </c>
      <c r="K1131" s="534" t="s">
        <v>3862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6845</v>
      </c>
      <c r="C1132" s="565" t="s">
        <v>34</v>
      </c>
      <c r="D1132" s="565" t="s">
        <v>6411</v>
      </c>
      <c r="E1132" s="577">
        <v>18000</v>
      </c>
      <c r="F1132" s="565" t="s">
        <v>4790</v>
      </c>
      <c r="G1132" s="565" t="s">
        <v>19</v>
      </c>
      <c r="H1132" s="565" t="s">
        <v>38</v>
      </c>
      <c r="I1132" s="565" t="s">
        <v>3146</v>
      </c>
      <c r="J1132" s="575">
        <v>44393</v>
      </c>
      <c r="K1132" s="565" t="s">
        <v>3856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2134</v>
      </c>
      <c r="C1133" s="565" t="s">
        <v>18</v>
      </c>
      <c r="D1133" s="565" t="s">
        <v>6411</v>
      </c>
      <c r="E1133" s="577">
        <v>51409.52</v>
      </c>
      <c r="F1133" s="565" t="s">
        <v>2133</v>
      </c>
      <c r="G1133" s="565" t="s">
        <v>19</v>
      </c>
      <c r="H1133" s="565" t="s">
        <v>124</v>
      </c>
      <c r="I1133" s="565" t="s">
        <v>354</v>
      </c>
      <c r="J1133" s="575">
        <v>44951</v>
      </c>
      <c r="K1133" s="565" t="s">
        <v>3869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875</v>
      </c>
      <c r="C1134" s="565" t="s">
        <v>18</v>
      </c>
      <c r="D1134" s="565" t="s">
        <v>6411</v>
      </c>
      <c r="E1134" s="577">
        <v>9000</v>
      </c>
      <c r="F1134" s="565" t="s">
        <v>6937</v>
      </c>
      <c r="G1134" s="565" t="s">
        <v>19</v>
      </c>
      <c r="H1134" s="565" t="s">
        <v>38</v>
      </c>
      <c r="I1134" s="565" t="s">
        <v>39</v>
      </c>
      <c r="J1134" s="575">
        <v>44888</v>
      </c>
      <c r="K1134" s="565" t="s">
        <v>3869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6845</v>
      </c>
      <c r="C1135" s="565" t="s">
        <v>34</v>
      </c>
      <c r="D1135" s="565" t="s">
        <v>6411</v>
      </c>
      <c r="E1135" s="577">
        <v>9500</v>
      </c>
      <c r="F1135" s="565" t="s">
        <v>4790</v>
      </c>
      <c r="G1135" s="565" t="s">
        <v>19</v>
      </c>
      <c r="H1135" s="565" t="s">
        <v>38</v>
      </c>
      <c r="I1135" s="565" t="s">
        <v>3146</v>
      </c>
      <c r="J1135" s="575">
        <v>44393</v>
      </c>
      <c r="K1135" s="565" t="s">
        <v>3856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3692</v>
      </c>
      <c r="C1136" s="565" t="s">
        <v>142</v>
      </c>
      <c r="D1136" s="565" t="s">
        <v>6411</v>
      </c>
      <c r="E1136" s="577">
        <v>10000</v>
      </c>
      <c r="F1136" s="565" t="s">
        <v>6938</v>
      </c>
      <c r="G1136" s="565" t="s">
        <v>19</v>
      </c>
      <c r="H1136" s="565" t="s">
        <v>38</v>
      </c>
      <c r="I1136" s="565" t="s">
        <v>3146</v>
      </c>
      <c r="J1136" s="575">
        <v>43934</v>
      </c>
      <c r="K1136" s="565" t="s">
        <v>3856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6939</v>
      </c>
      <c r="C1137" s="565" t="s">
        <v>34</v>
      </c>
      <c r="D1137" s="565" t="s">
        <v>1002</v>
      </c>
      <c r="E1137" s="577" t="s">
        <v>6940</v>
      </c>
      <c r="F1137" s="569" t="s">
        <v>5412</v>
      </c>
      <c r="G1137" s="565" t="s">
        <v>19</v>
      </c>
      <c r="H1137" s="565" t="s">
        <v>124</v>
      </c>
      <c r="I1137" s="565" t="s">
        <v>404</v>
      </c>
      <c r="J1137" s="565" t="s">
        <v>2967</v>
      </c>
      <c r="K1137" s="565" t="s">
        <v>3862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6830</v>
      </c>
      <c r="C1138" s="565" t="s">
        <v>34</v>
      </c>
      <c r="D1138" s="565" t="s">
        <v>1002</v>
      </c>
      <c r="E1138" s="577">
        <v>4119326.59</v>
      </c>
      <c r="F1138" s="565" t="s">
        <v>1638</v>
      </c>
      <c r="G1138" s="600" t="s">
        <v>19</v>
      </c>
      <c r="H1138" s="600" t="s">
        <v>124</v>
      </c>
      <c r="I1138" s="600" t="s">
        <v>244</v>
      </c>
      <c r="J1138" s="599">
        <v>44568</v>
      </c>
      <c r="K1138" s="534" t="s">
        <v>4532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6512</v>
      </c>
      <c r="C1139" s="565" t="s">
        <v>34</v>
      </c>
      <c r="D1139" s="565" t="s">
        <v>1002</v>
      </c>
      <c r="E1139" s="577">
        <v>97046.39</v>
      </c>
      <c r="F1139" s="568" t="s">
        <v>5154</v>
      </c>
      <c r="G1139" s="565" t="s">
        <v>110</v>
      </c>
      <c r="H1139" s="565" t="s">
        <v>38</v>
      </c>
      <c r="I1139" s="565" t="s">
        <v>3929</v>
      </c>
      <c r="J1139" s="575">
        <v>44180</v>
      </c>
      <c r="K1139" s="565" t="s">
        <v>3862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1206</v>
      </c>
      <c r="C1140" s="565" t="s">
        <v>18</v>
      </c>
      <c r="D1140" s="565" t="s">
        <v>6411</v>
      </c>
      <c r="E1140" s="577">
        <v>13092.93</v>
      </c>
      <c r="F1140" s="565" t="s">
        <v>6941</v>
      </c>
      <c r="G1140" s="565" t="s">
        <v>19</v>
      </c>
      <c r="H1140" s="565" t="s">
        <v>124</v>
      </c>
      <c r="I1140" s="565" t="s">
        <v>404</v>
      </c>
      <c r="J1140" s="646">
        <v>44951</v>
      </c>
      <c r="K1140" s="565" t="s">
        <v>3869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6907</v>
      </c>
      <c r="C1141" s="565" t="s">
        <v>34</v>
      </c>
      <c r="D1141" s="565" t="s">
        <v>6411</v>
      </c>
      <c r="E1141" s="577">
        <v>1000</v>
      </c>
      <c r="F1141" s="565" t="s">
        <v>489</v>
      </c>
      <c r="G1141" s="565" t="s">
        <v>19</v>
      </c>
      <c r="H1141" s="565" t="s">
        <v>124</v>
      </c>
      <c r="I1141" s="565" t="s">
        <v>244</v>
      </c>
      <c r="J1141" s="646">
        <v>44767</v>
      </c>
      <c r="K1141" s="565" t="s">
        <v>3869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CE8F1336-D789-4021-8225-101DC7BEDBA6}" filter="1" showAutoFilter="1">
      <pageMargins left="0.511811024" right="0.511811024" top="0.78740157499999996" bottom="0.78740157499999996" header="0.31496062000000002" footer="0.31496062000000002"/>
      <autoFilter ref="A2:K798" xr:uid="{5776B4B5-8B18-4EC2-9AD5-E81BE316E6A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2024-11-26T12:24:41Z</dcterms:modified>
</cp:coreProperties>
</file>